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
    </mc:Choice>
  </mc:AlternateContent>
  <xr:revisionPtr revIDLastSave="0" documentId="13_ncr:1_{52C516DA-F7F7-438B-BDDF-99214C47C0F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S12" i="5"/>
  <c r="T12" i="5"/>
  <c r="R12" i="5"/>
  <c r="AB11" i="5"/>
  <c r="V11" i="5"/>
  <c r="X11" i="5"/>
  <c r="S11" i="5"/>
  <c r="T11" i="5"/>
  <c r="R11" i="5"/>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V13" i="5"/>
  <c r="V14" i="5"/>
  <c r="V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S13" i="5"/>
  <c r="T13" i="5"/>
  <c r="S14" i="5"/>
  <c r="T14"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<sst xmlns="http://schemas.openxmlformats.org/spreadsheetml/2006/main" count="28062" uniqueCount="20066">
  <si>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</si>
  <si>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</si>
  <si>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</si>
  <si>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</si>
  <si>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</si>
  <si>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</si>
  <si>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</si>
  <si>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</si>
  <si>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</si>
  <si>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</si>
  <si>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</si>
  <si>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</si>
  <si>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</si>
  <si>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</si>
  <si>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</si>
  <si>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</si>
  <si>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</si>
  <si>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</si>
  <si>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</si>
  <si>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</si>
  <si>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</si>
  <si>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</si>
  <si>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</si>
  <si>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</si>
  <si>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</si>
  <si>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</si>
  <si>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</si>
  <si>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</si>
  <si>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</si>
  <si>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</si>
  <si>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</si>
  <si>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</si>
  <si>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</si>
  <si>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</si>
  <si>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</si>
  <si>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</si>
  <si>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</si>
  <si>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</si>
  <si>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</si>
  <si>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</si>
  <si>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</si>
  <si>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</si>
  <si>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</si>
  <si>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</si>
  <si>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</si>
  <si>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</si>
  <si>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</si>
  <si>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</si>
  <si>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</si>
  <si>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</si>
  <si>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</si>
  <si>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</si>
  <si>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</si>
  <si>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</si>
  <si>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</si>
  <si>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</si>
  <si>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</si>
  <si>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</si>
  <si>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</si>
  <si>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</si>
  <si>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</si>
  <si>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</si>
  <si>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</si>
  <si>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</si>
  <si>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</si>
  <si>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</si>
  <si>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</si>
  <si>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</si>
  <si>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</si>
  <si>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</si>
  <si>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</si>
  <si>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</si>
  <si>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</si>
  <si>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</si>
  <si>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</si>
  <si>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</si>
  <si>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</si>
  <si>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</si>
  <si>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</si>
  <si>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</si>
  <si>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</si>
  <si>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</si>
  <si>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</si>
  <si>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</si>
  <si>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</si>
  <si>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</si>
  <si>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</si>
  <si>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</si>
  <si>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</si>
  <si>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</si>
  <si>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</si>
  <si>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</si>
  <si>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</si>
  <si>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</si>
  <si>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</si>
  <si>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</si>
  <si>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</si>
  <si>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</si>
  <si>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</si>
  <si>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</si>
  <si>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</si>
  <si>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</si>
  <si>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</si>
  <si>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</si>
  <si>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</si>
  <si>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</si>
  <si>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</si>
  <si>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</si>
  <si>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</si>
  <si>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</si>
  <si>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</si>
  <si>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</si>
  <si>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</si>
  <si>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</si>
  <si>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</si>
  <si>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</si>
  <si>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</si>
  <si>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</si>
  <si>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</si>
  <si>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</si>
  <si>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</si>
  <si>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</si>
  <si>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</si>
  <si>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</si>
  <si>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</si>
  <si>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</si>
  <si>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</si>
  <si>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</si>
  <si>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</si>
  <si>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</si>
  <si>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</si>
  <si>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</si>
  <si>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</si>
  <si>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</si>
  <si>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</si>
  <si>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</si>
  <si>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</si>
  <si>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</si>
  <si>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</si>
  <si>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</si>
  <si>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</si>
  <si>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</si>
  <si>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</si>
  <si>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</si>
  <si>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</si>
  <si>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</si>
  <si>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</si>
  <si>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</si>
  <si>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</si>
  <si>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</si>
  <si>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</si>
  <si>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</si>
  <si>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</si>
  <si>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</si>
  <si>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</si>
  <si>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</si>
  <si>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</si>
  <si>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</si>
  <si>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</si>
  <si>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</si>
  <si>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</si>
  <si>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</si>
  <si>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</si>
  <si>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</si>
  <si>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</si>
  <si>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</si>
  <si>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</si>
  <si>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</si>
  <si>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</si>
  <si>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</si>
  <si>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</si>
  <si>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</si>
  <si>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</si>
  <si>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</si>
  <si>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</si>
  <si>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</si>
  <si>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</si>
  <si>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</si>
  <si>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</si>
  <si>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</si>
  <si>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</si>
  <si>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</si>
  <si>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</si>
  <si>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</si>
  <si>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</si>
  <si>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</si>
  <si>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</si>
  <si>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</si>
  <si>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</si>
  <si>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</si>
  <si>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</si>
  <si>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</si>
  <si>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</si>
  <si>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</si>
  <si>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</si>
  <si>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</si>
  <si>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</si>
  <si>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</si>
  <si>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</si>
  <si>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</si>
  <si>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</si>
  <si>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</si>
  <si>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</si>
  <si>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</si>
  <si>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</si>
  <si>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</si>
  <si>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</si>
  <si>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</si>
  <si>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</si>
  <si>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</si>
  <si>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</si>
  <si>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</si>
  <si>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</si>
  <si>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</si>
  <si>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</si>
  <si>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</si>
  <si>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</si>
  <si>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</si>
  <si>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</si>
  <si>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</si>
  <si>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</si>
  <si>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</si>
  <si>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</si>
  <si>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</si>
  <si>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</si>
  <si>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</si>
  <si>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</si>
  <si>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</si>
  <si>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</si>
  <si>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</si>
  <si>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</si>
  <si>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</si>
  <si>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</si>
  <si>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</si>
  <si>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</si>
  <si>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</si>
  <si>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</si>
  <si>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</si>
  <si>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</si>
  <si>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</si>
  <si>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</si>
  <si>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</si>
  <si>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</si>
  <si>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</si>
  <si>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</si>
  <si>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</si>
  <si>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</si>
  <si>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</si>
  <si>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</si>
  <si>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</si>
  <si>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</si>
  <si>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</si>
  <si>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</si>
  <si>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</si>
  <si>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</si>
  <si>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</si>
  <si>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</si>
  <si>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</si>
  <si>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</si>
  <si>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</si>
  <si>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</si>
  <si>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</si>
  <si>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</si>
  <si>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</si>
  <si>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</si>
  <si>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</si>
  <si>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</si>
  <si>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</si>
  <si>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</si>
  <si>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</si>
  <si>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</si>
  <si>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</si>
  <si>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</si>
  <si>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</si>
  <si>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</si>
  <si>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</si>
  <si>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</si>
  <si>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</si>
  <si>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</si>
  <si>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</si>
  <si>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</si>
  <si>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</si>
  <si>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</si>
  <si>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</si>
  <si>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</si>
  <si>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</si>
  <si>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</si>
  <si>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</si>
  <si>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</si>
  <si>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</si>
  <si>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</si>
  <si>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</si>
  <si>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</si>
  <si>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</si>
  <si>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</si>
  <si>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</si>
  <si>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</si>
  <si>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</si>
  <si>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</si>
  <si>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</si>
  <si>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</si>
  <si>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</si>
  <si>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</si>
  <si>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</si>
  <si>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</si>
  <si>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</si>
  <si>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</si>
  <si>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</si>
  <si>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</si>
  <si>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</si>
  <si>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</si>
  <si>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</si>
  <si>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</si>
  <si>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</si>
  <si>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</si>
  <si>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</si>
  <si>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</si>
  <si>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</si>
  <si>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</si>
  <si>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</si>
  <si>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</si>
  <si>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</si>
  <si>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</si>
  <si>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</si>
  <si>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</si>
  <si>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</si>
  <si>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</si>
  <si>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</si>
  <si>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</si>
  <si>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</si>
  <si>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</si>
  <si>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</si>
  <si>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</si>
  <si>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</si>
  <si>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</si>
  <si>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</si>
  <si>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</si>
  <si>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</si>
  <si>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</si>
  <si>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</si>
  <si>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</si>
  <si>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</si>
  <si>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</si>
  <si>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</si>
  <si>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</si>
  <si>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</si>
  <si>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</si>
  <si>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</si>
  <si>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</si>
  <si>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</si>
  <si>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</si>
  <si>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</si>
  <si>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</si>
  <si>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</si>
  <si>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</si>
  <si>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</si>
  <si>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</si>
  <si>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</si>
  <si>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</si>
  <si>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</si>
  <si>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</si>
  <si>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</si>
  <si>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</si>
  <si>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</si>
  <si>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</si>
  <si>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</si>
  <si>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</si>
  <si>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</si>
  <si>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</si>
  <si>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</si>
  <si>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</si>
  <si>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</si>
  <si>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</si>
  <si>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</si>
  <si>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</si>
  <si>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</si>
  <si>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</si>
  <si>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</si>
  <si>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</si>
  <si>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</si>
  <si>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</si>
  <si>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</si>
  <si>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</si>
  <si>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</si>
  <si>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</si>
  <si>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</si>
  <si>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</si>
  <si>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</si>
  <si>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</si>
  <si>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</si>
  <si>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</si>
  <si>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</si>
  <si>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</si>
  <si>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</si>
  <si>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</si>
  <si>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</si>
  <si>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</si>
  <si>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</si>
  <si>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</si>
  <si>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</si>
  <si>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</si>
  <si>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</si>
  <si>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</si>
  <si>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</si>
  <si>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</si>
  <si>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</si>
  <si>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</si>
  <si>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</si>
  <si>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</si>
  <si>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</si>
  <si>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</si>
  <si>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</si>
  <si>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</si>
  <si>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</si>
  <si>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</si>
  <si>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</si>
  <si>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</si>
  <si>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</si>
  <si>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</si>
  <si>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</si>
  <si>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</si>
  <si>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</si>
  <si>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</si>
  <si>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</si>
  <si>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</si>
  <si>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</si>
  <si>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</si>
  <si>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</si>
  <si>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</si>
  <si>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</si>
  <si>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</si>
  <si>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</si>
  <si>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</si>
  <si>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</si>
  <si>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</si>
  <si>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</si>
  <si>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</si>
  <si>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</si>
  <si>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</si>
  <si>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</si>
  <si>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</si>
  <si>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</si>
  <si>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</si>
  <si>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</si>
  <si>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</si>
  <si>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</si>
  <si>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</si>
  <si>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</si>
  <si>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</si>
  <si>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</si>
  <si>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</si>
  <si>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</si>
  <si>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</si>
  <si>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</si>
  <si>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</si>
  <si>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</si>
  <si>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</si>
  <si>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</si>
  <si>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</si>
  <si>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</si>
  <si>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</si>
  <si>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</si>
  <si>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</si>
  <si>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</si>
  <si>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</si>
  <si>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</si>
  <si>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</si>
  <si>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</si>
  <si>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</si>
  <si>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</si>
  <si>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</si>
  <si>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</si>
  <si>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</si>
  <si>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</si>
  <si>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</si>
  <si>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</si>
  <si>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</si>
  <si>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</si>
  <si>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</si>
  <si>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</si>
  <si>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</si>
  <si>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</si>
  <si>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</si>
  <si>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</si>
  <si>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</si>
  <si>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</si>
  <si>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</si>
  <si>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</si>
  <si>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</si>
  <si>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</si>
  <si>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</si>
  <si>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</si>
  <si>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</si>
  <si>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</si>
  <si>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</si>
  <si>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</si>
  <si>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</si>
  <si>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</si>
  <si>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</si>
  <si>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</si>
  <si>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</si>
  <si>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</si>
  <si>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</si>
  <si>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</si>
  <si>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</si>
  <si>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</si>
  <si>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</si>
  <si>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</si>
  <si>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</si>
  <si>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</si>
  <si>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</si>
  <si>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</si>
  <si>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</si>
  <si>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</si>
  <si>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</si>
  <si>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</si>
  <si>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</si>
  <si>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</si>
  <si>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</si>
  <si>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</si>
  <si>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</si>
  <si>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</si>
  <si>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</si>
  <si>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</si>
  <si>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</si>
  <si>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</si>
  <si>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</si>
  <si>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</si>
  <si>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</si>
  <si>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</si>
  <si>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</si>
  <si>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</si>
  <si>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</si>
  <si>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</si>
  <si>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</si>
  <si>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</si>
  <si>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</si>
  <si>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</si>
  <si>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</si>
  <si>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</si>
  <si>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</si>
  <si>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</si>
  <si>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</si>
  <si>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</si>
  <si>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</si>
  <si>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</si>
  <si>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</si>
  <si>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</si>
  <si>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</si>
  <si>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</si>
  <si>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</si>
  <si>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</si>
  <si>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</si>
  <si>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</si>
  <si>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</si>
  <si>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</si>
  <si>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</si>
  <si>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</si>
  <si>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</si>
  <si>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</si>
  <si>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</si>
  <si>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</si>
  <si>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</si>
  <si>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</si>
  <si>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</si>
  <si>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</si>
  <si>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</si>
  <si>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</si>
  <si>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</si>
  <si>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</si>
  <si>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</si>
  <si>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</si>
  <si>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</si>
  <si>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</si>
  <si>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</si>
  <si>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</si>
  <si>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</si>
  <si>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</si>
  <si>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</si>
  <si>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</si>
  <si>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</si>
  <si>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</si>
  <si>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</si>
  <si>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</si>
  <si>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</si>
  <si>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</si>
  <si>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</si>
  <si>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</si>
  <si>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</si>
  <si>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</si>
  <si>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</si>
  <si>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</si>
  <si>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</si>
  <si>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</si>
  <si>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</si>
  <si>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</si>
  <si>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</si>
  <si>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</si>
  <si>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</si>
  <si>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</si>
  <si>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</si>
  <si>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</si>
  <si>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</si>
  <si>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</si>
  <si>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</si>
  <si>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</si>
  <si>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</si>
  <si>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</si>
  <si>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</si>
  <si>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</si>
  <si>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</si>
  <si>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</si>
  <si>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</si>
  <si>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</si>
  <si>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</si>
  <si>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</si>
  <si>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</si>
  <si>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</si>
  <si>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</si>
  <si>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</si>
  <si>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</si>
  <si>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</si>
  <si>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</si>
  <si>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</si>
  <si>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</si>
  <si>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</si>
  <si>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</si>
  <si>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</si>
  <si>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</si>
  <si>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</si>
  <si>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</si>
  <si>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</si>
  <si>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</si>
  <si>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</si>
  <si>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</si>
  <si>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</si>
  <si>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</si>
  <si>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</si>
  <si>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</si>
  <si>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</si>
  <si>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</si>
  <si>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</si>
  <si>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</si>
  <si>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</si>
  <si>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</si>
  <si>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</si>
  <si>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</si>
  <si>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</si>
  <si>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</si>
  <si>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</si>
  <si>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</si>
  <si>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</si>
  <si>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</si>
  <si>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</si>
  <si>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</si>
  <si>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</si>
  <si>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</si>
  <si>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</si>
  <si>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</si>
  <si>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</si>
  <si>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</si>
  <si>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</si>
  <si>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</si>
  <si>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</si>
  <si>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</si>
  <si>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</si>
  <si>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</si>
  <si>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</si>
  <si>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</si>
  <si>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</si>
  <si>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</si>
  <si>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</si>
  <si>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</si>
  <si>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</si>
  <si>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</si>
  <si>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</si>
  <si>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</si>
  <si>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</si>
  <si>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</si>
  <si>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</si>
  <si>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</si>
  <si>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</si>
  <si>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</si>
  <si>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</si>
  <si>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</si>
  <si>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</si>
  <si>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</si>
  <si>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</si>
  <si>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</si>
  <si>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</si>
  <si>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</si>
  <si>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</si>
  <si>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</si>
  <si>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</si>
  <si>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</si>
  <si>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</si>
  <si>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</si>
  <si>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</si>
  <si>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</si>
  <si>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</si>
  <si>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</si>
  <si>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</si>
  <si>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</si>
  <si>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</si>
  <si>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</si>
  <si>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</si>
  <si>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</si>
  <si>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</si>
  <si>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</si>
  <si>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</si>
  <si>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</si>
  <si>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</si>
  <si>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</si>
  <si>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</si>
  <si>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</si>
  <si>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</si>
  <si>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</si>
  <si>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</si>
  <si>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</si>
  <si>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</si>
  <si>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</si>
  <si>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</si>
  <si>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</si>
  <si>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</si>
  <si>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</si>
  <si>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</si>
  <si>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</si>
  <si>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</si>
  <si>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</si>
  <si>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</si>
  <si>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</si>
  <si>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</si>
  <si>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</si>
  <si>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</si>
  <si>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</si>
  <si>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</si>
  <si>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</si>
  <si>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</si>
  <si>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</si>
  <si>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</si>
  <si>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</si>
  <si>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</si>
  <si>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</si>
  <si>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</si>
  <si>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</si>
  <si>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</si>
  <si>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</si>
  <si>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</si>
  <si>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</si>
  <si>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</si>
  <si>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</si>
  <si>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</si>
  <si>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</si>
  <si>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</si>
  <si>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</si>
  <si>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</si>
  <si>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</si>
  <si>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</si>
  <si>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</si>
  <si>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</si>
  <si>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</si>
  <si>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</si>
  <si>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</si>
  <si>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</si>
  <si>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</si>
  <si>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</si>
  <si>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</si>
  <si>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</si>
  <si>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</si>
  <si>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</si>
  <si>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</si>
  <si>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</si>
  <si>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</si>
  <si>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</si>
  <si>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</si>
  <si>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</si>
  <si>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</si>
  <si>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</si>
  <si>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</si>
  <si>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</si>
  <si>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</si>
  <si>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</si>
  <si>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</si>
  <si>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</si>
  <si>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</si>
  <si>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</si>
  <si>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</si>
  <si>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</si>
  <si>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</si>
  <si>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</si>
  <si>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</si>
  <si>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</si>
  <si>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</si>
  <si>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</si>
  <si>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</si>
  <si>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</si>
  <si>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</si>
  <si>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</si>
  <si>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</si>
  <si>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</si>
  <si>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</si>
  <si>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</si>
  <si>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</si>
  <si>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</si>
  <si>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</si>
  <si>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</si>
  <si>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</si>
  <si>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</si>
  <si>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</si>
  <si>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</si>
  <si>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</si>
  <si>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</si>
  <si>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</si>
  <si>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</si>
  <si>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</si>
  <si>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</si>
  <si>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</si>
  <si>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</si>
  <si>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</si>
  <si>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</si>
  <si>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</si>
  <si>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</si>
  <si>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</si>
  <si>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</si>
  <si>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</si>
  <si>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</si>
  <si>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</si>
  <si>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</si>
  <si>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</si>
  <si>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</si>
  <si>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</si>
  <si>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</si>
  <si>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</si>
  <si>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</si>
  <si>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</si>
  <si>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</si>
  <si>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</si>
  <si>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</si>
  <si>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</si>
  <si>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</si>
  <si>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</si>
  <si>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</si>
  <si>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</si>
  <si>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</si>
  <si>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</si>
  <si>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</si>
  <si>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</si>
  <si>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</si>
  <si>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</si>
  <si>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</si>
  <si>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</si>
  <si>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</si>
  <si>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</si>
  <si>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</si>
  <si>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</si>
  <si>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</si>
  <si>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</si>
  <si>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</si>
  <si>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</si>
  <si>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</si>
  <si>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</si>
  <si>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</si>
  <si>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</si>
  <si>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</si>
  <si>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</si>
  <si>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</si>
  <si>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</si>
  <si>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</si>
  <si>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</si>
  <si>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</si>
  <si>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</si>
  <si>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</si>
  <si>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</si>
  <si>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</si>
  <si>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</si>
  <si>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</si>
  <si>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</si>
  <si>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</si>
  <si>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</si>
  <si>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</si>
  <si>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</si>
  <si>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</si>
  <si>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</si>
  <si>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</si>
  <si>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</si>
  <si>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</si>
  <si>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</si>
  <si>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</si>
  <si>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</si>
  <si>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</si>
  <si>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</si>
  <si>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</si>
  <si>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</si>
  <si>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</si>
  <si>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</si>
  <si>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</si>
  <si>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</si>
  <si>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</si>
  <si>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</si>
  <si>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</si>
  <si>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</si>
  <si>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</si>
  <si>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</si>
  <si>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</si>
  <si>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</si>
  <si>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</si>
  <si>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</si>
  <si>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</si>
  <si>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</si>
  <si>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</si>
  <si>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</si>
  <si>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</si>
  <si>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</si>
  <si>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</si>
  <si>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</si>
  <si>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</si>
  <si>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</si>
  <si>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</si>
  <si>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</si>
  <si>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</si>
  <si>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</si>
  <si>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</si>
  <si>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</si>
  <si>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</si>
  <si>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</si>
  <si>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</si>
  <si>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</si>
  <si>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</si>
  <si>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</si>
  <si>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</si>
  <si>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</si>
  <si>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</si>
  <si>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</si>
  <si>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</si>
  <si>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</si>
  <si>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</si>
  <si>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</si>
  <si>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</si>
  <si>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</si>
  <si>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</si>
  <si>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</si>
  <si>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</si>
  <si>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</si>
  <si>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</si>
  <si>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</si>
  <si>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</si>
  <si>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</si>
  <si>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</si>
  <si>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</si>
  <si>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</si>
  <si>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</si>
  <si>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</si>
  <si>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</si>
  <si>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</si>
  <si>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</si>
  <si>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</si>
  <si>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</si>
  <si>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</si>
  <si>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</si>
  <si>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</si>
  <si>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</si>
  <si>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</si>
  <si>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</si>
  <si>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</si>
  <si>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</si>
  <si>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</si>
  <si>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</si>
  <si>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</si>
  <si>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</si>
  <si>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</si>
  <si>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</si>
  <si>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</si>
  <si>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</si>
  <si>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</si>
  <si>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</si>
  <si>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</si>
  <si>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</si>
  <si>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</si>
  <si>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</si>
  <si>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</si>
  <si>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</si>
  <si>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</si>
  <si>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</si>
  <si>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</si>
  <si>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</si>
  <si>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</si>
  <si>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</si>
  <si>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</si>
  <si>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</si>
  <si>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</si>
  <si>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</si>
  <si>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</si>
  <si>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</si>
  <si>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</si>
  <si>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</si>
  <si>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</si>
  <si>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</si>
  <si>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</si>
  <si>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</si>
  <si>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</si>
  <si>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</si>
  <si>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</si>
  <si>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</si>
  <si>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</si>
  <si>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</si>
  <si>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</si>
  <si>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</si>
  <si>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</si>
  <si>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</si>
  <si>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</si>
  <si>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</si>
  <si>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</si>
  <si>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</si>
  <si>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</si>
  <si>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</si>
  <si>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</si>
  <si>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</si>
  <si>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</si>
  <si>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</si>
  <si>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</si>
  <si>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</si>
  <si>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</si>
  <si>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</si>
  <si>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</si>
  <si>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</si>
  <si>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</si>
  <si>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</si>
  <si>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</si>
  <si>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</si>
  <si>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</si>
  <si>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</si>
  <si>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</si>
  <si>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</si>
  <si>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</si>
  <si>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</si>
  <si>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</si>
  <si>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</si>
  <si>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</si>
  <si>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</si>
  <si>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</si>
  <si>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</si>
  <si>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</si>
  <si>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</si>
  <si>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</si>
  <si>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</si>
  <si>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</si>
  <si>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</si>
  <si>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</si>
  <si>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</si>
  <si>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</si>
  <si>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</si>
  <si>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</si>
  <si>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</si>
  <si>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</si>
  <si>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</si>
  <si>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</si>
  <si>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</si>
  <si>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</si>
  <si>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</si>
  <si>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</si>
  <si>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</si>
  <si>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</si>
  <si>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</si>
  <si>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</si>
  <si>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</si>
  <si>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</si>
  <si>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</si>
  <si>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</si>
  <si>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</si>
  <si>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</si>
  <si>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</si>
  <si>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</si>
  <si>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</si>
  <si>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</si>
  <si>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</si>
  <si>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</si>
  <si>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</si>
  <si>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</si>
  <si>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</si>
  <si>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</si>
  <si>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</si>
  <si>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</si>
  <si>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</si>
  <si>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</si>
  <si>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</si>
  <si>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</si>
  <si>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</si>
  <si>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</si>
  <si>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</si>
  <si>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</si>
  <si>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</si>
  <si>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</si>
  <si>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</si>
  <si>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</si>
  <si>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</si>
  <si>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</si>
  <si>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</si>
  <si>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</si>
  <si>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</si>
  <si>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</si>
  <si>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</si>
  <si>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</si>
  <si>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</si>
  <si>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</si>
  <si>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</si>
  <si>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</si>
  <si>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</si>
  <si>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</si>
  <si>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</si>
  <si>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</si>
  <si>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</si>
  <si>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</si>
  <si>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</si>
  <si>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</si>
  <si>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</si>
  <si>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</si>
  <si>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</si>
  <si>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</si>
  <si>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</si>
  <si>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</si>
  <si>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</si>
  <si>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</si>
  <si>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</si>
  <si>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</si>
  <si>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</si>
  <si>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</si>
  <si>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</si>
  <si>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</si>
  <si>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</si>
  <si>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</si>
  <si>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</si>
  <si>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</si>
  <si>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</si>
  <si>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</si>
  <si>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</si>
  <si>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</si>
  <si>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</si>
  <si>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</si>
  <si>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</si>
  <si>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</si>
  <si>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</si>
  <si>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</si>
  <si>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</si>
  <si>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</si>
  <si>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</si>
  <si>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</si>
  <si>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</si>
  <si>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</si>
  <si>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</si>
  <si>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</si>
  <si>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</si>
  <si>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</si>
  <si>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</si>
  <si>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</si>
  <si>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</si>
  <si>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</si>
  <si>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</si>
  <si>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</si>
  <si>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</si>
  <si>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</si>
  <si>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</si>
  <si>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</si>
  <si>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</si>
  <si>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</si>
  <si>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</si>
  <si>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</si>
  <si>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</si>
  <si>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</si>
  <si>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</si>
  <si>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</si>
  <si>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</si>
  <si>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</si>
  <si>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</si>
  <si>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</si>
  <si>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</si>
  <si>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</si>
  <si>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</si>
  <si>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</si>
  <si>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</si>
  <si>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</si>
  <si>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</si>
  <si>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</si>
  <si>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</si>
  <si>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</si>
  <si>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</si>
  <si>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</si>
  <si>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</si>
  <si>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</si>
  <si>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</si>
  <si>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</si>
  <si>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</si>
  <si>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</si>
  <si>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</si>
  <si>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</si>
  <si>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</si>
  <si>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</si>
  <si>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</si>
  <si>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</si>
  <si>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</si>
  <si>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</si>
  <si>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</si>
  <si>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</si>
  <si>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</si>
  <si>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</si>
  <si>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</si>
  <si>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</si>
  <si>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</si>
  <si>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</si>
  <si>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</si>
  <si>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</si>
  <si>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</si>
  <si>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</si>
  <si>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</si>
  <si>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</si>
  <si>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</si>
  <si>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</si>
  <si>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</si>
  <si>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</si>
  <si>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</si>
  <si>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</si>
  <si>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</si>
  <si>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</si>
  <si>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</si>
  <si>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</si>
  <si>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</si>
  <si>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</si>
  <si>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</si>
  <si>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</si>
  <si>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</si>
  <si>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</si>
  <si>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</si>
  <si>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</si>
  <si>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</si>
  <si>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</si>
  <si>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</si>
  <si>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</si>
  <si>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</si>
  <si>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</si>
  <si>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</si>
  <si>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</si>
  <si>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</si>
  <si>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</si>
  <si>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</si>
  <si>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</si>
  <si>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</si>
  <si>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</si>
  <si>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</si>
  <si>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</si>
  <si>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</si>
  <si>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</si>
  <si>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</si>
  <si>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</si>
  <si>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</si>
  <si>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</si>
  <si>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</si>
  <si>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</si>
  <si>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</si>
  <si>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</si>
  <si>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</si>
  <si>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</si>
  <si>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</si>
  <si>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</si>
  <si>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</si>
  <si>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</si>
  <si>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</si>
  <si>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</si>
  <si>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</si>
  <si>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</si>
  <si>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</si>
  <si>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</si>
  <si>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</si>
  <si>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</si>
  <si>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</si>
  <si>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</si>
  <si>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</si>
  <si>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</si>
  <si>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</si>
  <si>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</si>
  <si>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</si>
  <si>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</si>
  <si>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</si>
  <si>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</si>
  <si>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</si>
  <si>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</si>
  <si>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</si>
  <si>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</si>
  <si>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</si>
  <si>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</si>
  <si>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</si>
  <si>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</si>
  <si>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</si>
  <si>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</si>
  <si>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</si>
  <si>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</si>
  <si>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</si>
  <si>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</si>
  <si>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</si>
  <si>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</si>
  <si>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</si>
  <si>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</si>
  <si>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</si>
  <si>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</si>
  <si>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</si>
  <si>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</si>
  <si>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</si>
  <si>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</si>
  <si>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</si>
  <si>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</si>
  <si>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</si>
  <si>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</si>
  <si>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</si>
  <si>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</si>
  <si>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</si>
  <si>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</si>
  <si>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</si>
  <si>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</si>
  <si>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</si>
  <si>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</si>
  <si>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</si>
  <si>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</si>
  <si>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</si>
  <si>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</si>
  <si>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</si>
  <si>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</si>
  <si>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</si>
  <si>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</si>
  <si>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</si>
  <si>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</si>
  <si>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</si>
  <si>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</si>
  <si>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</si>
  <si>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</si>
  <si>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</si>
  <si>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</si>
  <si>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</si>
  <si>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</si>
  <si>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</si>
  <si>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</si>
  <si>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</si>
  <si>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</si>
  <si>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</si>
  <si>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</si>
  <si>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</si>
  <si>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</si>
  <si>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</si>
  <si>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</si>
  <si>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</si>
  <si>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</si>
  <si>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</si>
  <si>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</si>
  <si>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</si>
  <si>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</si>
  <si>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</si>
  <si>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</si>
  <si>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</si>
  <si>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</si>
  <si>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</si>
  <si>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</si>
  <si>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</si>
  <si>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</si>
  <si>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</si>
  <si>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</si>
  <si>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</si>
  <si>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</si>
  <si>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</si>
  <si>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</si>
  <si>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</si>
  <si>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</si>
  <si>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</si>
  <si>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</si>
  <si>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</si>
  <si>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</si>
  <si>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</si>
  <si>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</si>
  <si>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</si>
  <si>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</si>
  <si>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</si>
  <si>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</si>
  <si>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</si>
  <si>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</si>
  <si>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</si>
  <si>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</si>
  <si>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</si>
  <si>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</si>
  <si>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</si>
  <si>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</si>
  <si>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</si>
  <si>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</si>
  <si>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</si>
  <si>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</si>
  <si>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</si>
  <si>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</si>
  <si>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</si>
  <si>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</si>
  <si>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</si>
  <si>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</si>
  <si>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</si>
  <si>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</si>
  <si>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</si>
  <si>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</si>
  <si>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</si>
  <si>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</si>
  <si>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</si>
  <si>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</si>
  <si>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</si>
  <si>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</si>
  <si>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</si>
  <si>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</si>
  <si>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</si>
  <si>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</si>
  <si>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</si>
  <si>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</si>
  <si>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</si>
  <si>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</si>
  <si>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</si>
  <si>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</si>
  <si>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</si>
  <si>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</si>
  <si>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</si>
  <si>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</si>
  <si>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</si>
  <si>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</si>
  <si>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</si>
  <si>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</si>
  <si>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</si>
  <si>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</si>
  <si>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</si>
  <si>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</si>
  <si>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</si>
  <si>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</si>
  <si>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</si>
  <si>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</si>
  <si>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</si>
  <si>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</si>
  <si>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</si>
  <si>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</si>
  <si>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</si>
  <si>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</si>
  <si>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</si>
  <si>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</si>
  <si>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</si>
  <si>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</si>
  <si>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</si>
  <si>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</si>
  <si>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</si>
  <si>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</si>
  <si>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</si>
  <si>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</si>
  <si>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</si>
  <si>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</si>
  <si>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</si>
  <si>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</si>
  <si>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</si>
  <si>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</si>
  <si>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</si>
  <si>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</si>
  <si>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</si>
  <si>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</si>
  <si>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</si>
  <si>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</si>
  <si>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</si>
  <si>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</si>
  <si>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</si>
  <si>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</si>
  <si>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</si>
  <si>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</si>
  <si>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</si>
  <si>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</si>
  <si>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</si>
  <si>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</si>
  <si>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</si>
  <si>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</si>
  <si>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</si>
  <si>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</si>
  <si>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</si>
  <si>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</si>
  <si>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</si>
  <si>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</si>
  <si>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</si>
  <si>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</si>
  <si>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</si>
  <si>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</si>
  <si>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</si>
  <si>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</si>
  <si>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</si>
  <si>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</si>
  <si>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</si>
  <si>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</si>
  <si>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</si>
  <si>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</si>
  <si>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</si>
  <si>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</si>
  <si>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</si>
  <si>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</si>
  <si>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</si>
  <si>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</si>
  <si>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</si>
  <si>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</si>
  <si>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</si>
  <si>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</si>
  <si>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</si>
  <si>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</si>
  <si>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</si>
  <si>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</si>
  <si>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</si>
  <si>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</si>
  <si>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</si>
  <si>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</si>
  <si>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</si>
  <si>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</si>
  <si>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</si>
  <si>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</si>
  <si>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</si>
  <si>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</si>
  <si>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</si>
  <si>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</si>
  <si>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</si>
  <si>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</si>
  <si>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</si>
  <si>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</si>
  <si>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</si>
  <si>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</si>
  <si>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</si>
  <si>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</si>
  <si>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</si>
  <si>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</si>
  <si>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</si>
  <si>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</si>
  <si>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</si>
  <si>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</si>
  <si>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</si>
  <si>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</si>
  <si>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</si>
  <si>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</si>
  <si>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</si>
  <si>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</si>
  <si>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</si>
  <si>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</si>
  <si>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</si>
  <si>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</si>
  <si>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</si>
  <si>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</si>
  <si>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</si>
  <si>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</si>
  <si>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</si>
  <si>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</si>
  <si>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</si>
  <si>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</si>
  <si>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</si>
  <si>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</si>
  <si>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</si>
  <si>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</si>
  <si>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</si>
  <si>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</si>
  <si>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</si>
  <si>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</si>
  <si>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</si>
  <si>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</si>
  <si>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</si>
  <si>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</si>
  <si>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</si>
  <si>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</si>
  <si>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</si>
  <si>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</si>
  <si>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</si>
  <si>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</si>
  <si>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</si>
  <si>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</si>
  <si>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</si>
  <si>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</si>
  <si>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</si>
  <si>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</si>
  <si>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</si>
  <si>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</si>
  <si>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</si>
  <si>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</si>
  <si>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</si>
  <si>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</si>
  <si>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</si>
  <si>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</si>
  <si>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</si>
  <si>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</si>
  <si>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</si>
  <si>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</si>
  <si>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</si>
  <si>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</si>
  <si>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</si>
  <si>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</si>
  <si>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</si>
  <si>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</si>
  <si>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</si>
  <si>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</si>
  <si>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</si>
  <si>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</si>
  <si>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</si>
  <si>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</si>
  <si>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</si>
  <si>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</si>
  <si>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</si>
  <si>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</si>
  <si>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</si>
  <si>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</si>
  <si>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</si>
  <si>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</si>
  <si>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</si>
  <si>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</si>
  <si>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</si>
  <si>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</si>
  <si>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</si>
  <si>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</si>
  <si>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</si>
  <si>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</si>
  <si>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</si>
  <si>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</si>
  <si>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</si>
  <si>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</si>
  <si>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</si>
  <si>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</si>
  <si>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</si>
  <si>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</si>
  <si>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</si>
  <si>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</si>
  <si>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</si>
  <si>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</si>
  <si>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</si>
  <si>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</si>
  <si>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</si>
  <si>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</si>
  <si>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</si>
  <si>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</si>
  <si>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</si>
  <si>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</si>
  <si>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</si>
  <si>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</si>
  <si>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</si>
  <si>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</si>
  <si>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</si>
  <si>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</si>
  <si>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</si>
  <si>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</si>
  <si>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</si>
  <si>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</si>
  <si>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</si>
  <si>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</si>
  <si>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</si>
  <si>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</si>
  <si>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</si>
  <si>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</si>
  <si>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</si>
  <si>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</si>
  <si>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</si>
  <si>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</si>
  <si>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</si>
  <si>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</si>
  <si>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</si>
  <si>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</si>
  <si>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</si>
  <si>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</si>
  <si>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</si>
  <si>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</si>
  <si>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</si>
  <si>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</si>
  <si>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</si>
  <si>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</si>
  <si>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</si>
  <si>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</si>
  <si>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</si>
  <si>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</si>
  <si>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</si>
  <si>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</si>
  <si>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</si>
  <si>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</si>
  <si>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</si>
  <si>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</si>
  <si>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</si>
  <si>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</si>
  <si>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</si>
  <si>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</si>
  <si>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</si>
  <si>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</si>
  <si>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</si>
  <si>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</si>
  <si>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</si>
  <si>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</si>
  <si>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</si>
  <si>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</si>
  <si>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</si>
  <si>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</si>
  <si>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</si>
  <si>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</si>
  <si>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</si>
  <si>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</si>
  <si>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</si>
  <si>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</si>
  <si>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</si>
  <si>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</si>
  <si>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</si>
  <si>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</si>
  <si>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</si>
  <si>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</si>
  <si>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</si>
  <si>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</si>
  <si>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</si>
  <si>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</si>
  <si>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</si>
  <si>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</si>
  <si>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</si>
  <si>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</si>
  <si>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</si>
  <si>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</si>
  <si>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</si>
  <si>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</si>
  <si>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</si>
  <si>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</si>
  <si>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</si>
  <si>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</si>
  <si>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</si>
  <si>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</si>
  <si>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</si>
  <si>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</si>
  <si>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</si>
  <si>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</si>
  <si>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</si>
  <si>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</si>
  <si>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</si>
  <si>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</si>
  <si>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</si>
  <si>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</si>
  <si>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</si>
  <si>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</si>
  <si>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</si>
  <si>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</si>
  <si>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</si>
  <si>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</si>
  <si>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</si>
  <si>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</si>
  <si>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</si>
  <si>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</si>
  <si>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</si>
  <si>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</si>
  <si>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</si>
  <si>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</si>
  <si>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</si>
  <si>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</si>
  <si>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</si>
  <si>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</si>
  <si>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</si>
  <si>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</si>
  <si>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</si>
  <si>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</si>
  <si>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</si>
  <si>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</si>
  <si>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</si>
  <si>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</si>
  <si>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</si>
  <si>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</si>
  <si>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</si>
  <si>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</si>
  <si>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</si>
  <si>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</si>
  <si>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</si>
  <si>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</si>
  <si>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</si>
  <si>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</si>
  <si>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</si>
  <si>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</si>
  <si>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</si>
  <si>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</si>
  <si>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</si>
  <si>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</si>
  <si>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</si>
  <si>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</si>
  <si>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</si>
  <si>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</si>
  <si>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</si>
  <si>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</si>
  <si>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</si>
  <si>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</si>
  <si>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</si>
  <si>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</si>
  <si>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</si>
  <si>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</si>
  <si>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</si>
  <si>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</si>
  <si>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</si>
  <si>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</si>
  <si>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</si>
  <si>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</si>
  <si>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</si>
  <si>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</si>
  <si>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</si>
  <si>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</si>
  <si>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</si>
  <si>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</si>
  <si>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</si>
  <si>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</si>
  <si>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</si>
  <si>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</si>
  <si>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</si>
  <si>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</si>
  <si>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</si>
  <si>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</si>
  <si>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</si>
  <si>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</si>
  <si>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</si>
  <si>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</si>
  <si>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</si>
  <si>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</si>
  <si>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</si>
  <si>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</si>
  <si>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</si>
  <si>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</si>
  <si>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</si>
  <si>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</si>
  <si>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</si>
  <si>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</si>
  <si>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</si>
  <si>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</si>
  <si>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</si>
  <si>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</si>
  <si>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</si>
  <si>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</si>
  <si>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</si>
  <si>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</si>
  <si>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</si>
  <si>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</si>
  <si>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</si>
  <si>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</si>
  <si>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</si>
  <si>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</si>
  <si>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</si>
  <si>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</si>
  <si>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</si>
  <si>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</si>
  <si>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</si>
  <si>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</si>
  <si>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</si>
  <si>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</si>
  <si>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</si>
  <si>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</si>
  <si>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</si>
  <si>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</si>
  <si>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</si>
  <si>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</si>
  <si>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</si>
  <si>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</si>
  <si>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</si>
  <si>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</si>
  <si>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</si>
  <si>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</si>
  <si>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</si>
  <si>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</si>
  <si>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</si>
  <si>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</si>
  <si>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</si>
  <si>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</si>
  <si>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</si>
  <si>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</si>
  <si>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</si>
  <si>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</si>
  <si>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</si>
  <si>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</si>
  <si>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</si>
  <si>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</si>
  <si>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</si>
  <si>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</si>
  <si>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</si>
  <si>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</si>
  <si>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</si>
  <si>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</si>
  <si>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</si>
  <si>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</si>
  <si>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</si>
  <si>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</si>
  <si>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</si>
  <si>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</si>
  <si>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</si>
  <si>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</si>
  <si>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</si>
  <si>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</si>
  <si>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</si>
  <si>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</si>
  <si>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</si>
  <si>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</si>
  <si>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</si>
  <si>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</si>
  <si>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</si>
  <si>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</si>
  <si>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</si>
  <si>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</si>
  <si>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</si>
  <si>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</si>
  <si>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</si>
  <si>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</si>
  <si>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</si>
  <si>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</si>
  <si>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</si>
  <si>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</si>
  <si>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</si>
  <si>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</si>
  <si>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</si>
  <si>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</si>
  <si>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</si>
  <si>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</si>
  <si>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</si>
  <si>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</si>
  <si>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</si>
  <si>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</si>
  <si>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</si>
  <si>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</si>
  <si>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</si>
  <si>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</si>
  <si>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</si>
  <si>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</si>
  <si>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</si>
  <si>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</si>
  <si>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</si>
  <si>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</si>
  <si>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</si>
  <si>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</si>
  <si>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</si>
  <si>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</si>
  <si>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</si>
  <si>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</si>
  <si>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</si>
  <si>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</si>
  <si>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</si>
  <si>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</si>
  <si>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</si>
  <si>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</si>
  <si>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</si>
  <si>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</si>
  <si>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</si>
  <si>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</si>
  <si>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</si>
  <si>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</si>
  <si>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</si>
  <si>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</si>
  <si>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</si>
  <si>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</si>
  <si>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</si>
  <si>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</si>
  <si>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</si>
  <si>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</si>
  <si>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</si>
  <si>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</si>
  <si>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</si>
  <si>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</si>
  <si>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</si>
  <si>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</si>
  <si>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</si>
  <si>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</si>
  <si>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</si>
  <si>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</si>
  <si>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</si>
  <si>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</si>
  <si>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</si>
  <si>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</si>
  <si>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</si>
  <si>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</si>
  <si>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</si>
  <si>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</si>
  <si>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</si>
  <si>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</si>
  <si>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</si>
  <si>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</si>
  <si>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</si>
  <si>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</si>
  <si>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</si>
  <si>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</si>
  <si>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</si>
  <si>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</si>
  <si>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</si>
  <si>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</si>
  <si>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</si>
  <si>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</si>
  <si>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</si>
  <si>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</si>
  <si>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</si>
  <si>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</si>
  <si>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</si>
  <si>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</si>
  <si>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</si>
  <si>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</si>
  <si>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</si>
  <si>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</si>
  <si>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</si>
  <si>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</si>
  <si>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</si>
  <si>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</si>
  <si>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</si>
  <si>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</si>
  <si>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</si>
  <si>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</si>
  <si>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</si>
  <si>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</si>
  <si>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</si>
  <si>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</si>
  <si>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</si>
  <si>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</si>
  <si>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</si>
  <si>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</si>
  <si>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</si>
  <si>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</si>
  <si>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</si>
  <si>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</si>
  <si>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</si>
  <si>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</si>
  <si>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</si>
  <si>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</si>
  <si>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</si>
  <si>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</si>
  <si>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</si>
  <si>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</si>
  <si>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</si>
  <si>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</si>
  <si>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</si>
  <si>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</si>
  <si>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</si>
  <si>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</si>
  <si>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</si>
  <si>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</si>
  <si>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</si>
  <si>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</si>
  <si>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</si>
  <si>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</si>
  <si>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</si>
  <si>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</si>
  <si>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</si>
  <si>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</si>
  <si>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</si>
  <si>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</si>
  <si>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</si>
  <si>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</si>
  <si>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</si>
  <si>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</si>
  <si>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</si>
  <si>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</si>
  <si>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</si>
  <si>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</si>
  <si>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</si>
  <si>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</si>
  <si>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</si>
  <si>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</si>
  <si>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</si>
  <si>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</si>
  <si>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</si>
  <si>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</si>
  <si>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</si>
  <si>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</si>
  <si>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</si>
  <si>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</si>
  <si>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</si>
  <si>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</si>
  <si>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</si>
  <si>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</si>
  <si>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</si>
  <si>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</si>
  <si>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</si>
  <si>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</si>
  <si>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</si>
  <si>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</si>
  <si>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</si>
  <si>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</si>
  <si>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</si>
  <si>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</si>
  <si>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</si>
  <si>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</si>
  <si>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</si>
  <si>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</si>
  <si>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</si>
  <si>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</si>
  <si>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</si>
  <si>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</si>
  <si>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</si>
  <si>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</si>
  <si>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</si>
  <si>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</si>
  <si>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</si>
  <si>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</si>
  <si>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</si>
  <si>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</si>
  <si>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</si>
  <si>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</si>
  <si>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</si>
  <si>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</si>
  <si>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</si>
  <si>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</si>
  <si>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</si>
  <si>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</si>
  <si>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</si>
  <si>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</si>
  <si>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</si>
  <si>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</si>
  <si>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</si>
  <si>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</si>
  <si>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</si>
  <si>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</si>
  <si>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</si>
  <si>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</si>
  <si>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</si>
  <si>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</si>
  <si>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</si>
  <si>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</si>
  <si>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</si>
  <si>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</si>
  <si>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</si>
  <si>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</si>
  <si>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</si>
  <si>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</si>
  <si>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</si>
  <si>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</si>
  <si>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</si>
  <si>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</si>
  <si>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</si>
  <si>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</si>
  <si>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</si>
  <si>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</si>
  <si>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</si>
  <si>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</si>
  <si>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</si>
  <si>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</si>
  <si>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</si>
  <si>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</si>
  <si>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</si>
  <si>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</si>
  <si>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</si>
  <si>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</si>
  <si>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</si>
  <si>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</si>
  <si>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</si>
  <si>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</si>
  <si>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</si>
  <si>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</si>
  <si>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</si>
  <si>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</si>
  <si>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</si>
  <si>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</si>
  <si>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</si>
  <si>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</si>
  <si>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</si>
  <si>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</si>
  <si>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</si>
  <si>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</si>
  <si>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</si>
  <si>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</si>
  <si>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</si>
  <si>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</si>
  <si>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</si>
  <si>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</si>
  <si>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</si>
  <si>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</si>
  <si>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</si>
  <si>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</si>
  <si>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</si>
  <si>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</si>
  <si>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</si>
  <si>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</si>
  <si>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</si>
  <si>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</si>
  <si>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</si>
  <si>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</si>
  <si>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</si>
  <si>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</si>
  <si>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</si>
  <si>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</si>
  <si>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</si>
  <si>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</si>
  <si>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</si>
  <si>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</si>
  <si>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</si>
  <si>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</si>
  <si>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</si>
  <si>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</si>
  <si>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</si>
  <si>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</si>
  <si>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</si>
  <si>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</si>
  <si>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</si>
  <si>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</si>
  <si>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</si>
  <si>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</si>
  <si>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</si>
  <si>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</si>
  <si>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</si>
  <si>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</si>
  <si>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</si>
  <si>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</si>
  <si>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</si>
  <si>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</si>
  <si>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</si>
  <si>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</si>
  <si>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</si>
  <si>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</si>
  <si>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</si>
  <si>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</si>
  <si>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</si>
  <si>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</si>
  <si>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</si>
  <si>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</si>
  <si>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</si>
  <si>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</si>
  <si>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</si>
  <si>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</si>
  <si>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</si>
  <si>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</si>
  <si>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</si>
  <si>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</si>
  <si>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</si>
  <si>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</si>
  <si>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</si>
  <si>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</si>
  <si>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</si>
  <si>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</si>
  <si>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</si>
  <si>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</si>
  <si>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</si>
  <si>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</si>
  <si>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</si>
  <si>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</si>
  <si>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</si>
  <si>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</si>
  <si>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</si>
  <si>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</si>
  <si>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</si>
  <si>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</si>
  <si>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</si>
  <si>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</si>
  <si>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</si>
  <si>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</si>
  <si>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</si>
  <si>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</si>
  <si>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</si>
  <si>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</si>
  <si>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</si>
  <si>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</si>
  <si>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</si>
  <si>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</si>
  <si>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</si>
  <si>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</si>
  <si>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</si>
  <si>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</si>
  <si>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</si>
  <si>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</si>
  <si>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</si>
  <si>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</si>
  <si>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</si>
  <si>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</si>
  <si>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</si>
  <si>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</si>
  <si>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</si>
  <si>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</si>
  <si>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</si>
  <si>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</si>
  <si>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</si>
  <si>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</si>
  <si>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</si>
  <si>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</si>
  <si>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</si>
  <si>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</si>
  <si>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</si>
  <si>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</si>
  <si>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</si>
  <si>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</si>
  <si>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</si>
  <si>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</si>
  <si>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</si>
  <si>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</si>
  <si>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</si>
  <si>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</si>
  <si>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</si>
  <si>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</si>
  <si>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</si>
  <si>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</si>
  <si>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</si>
  <si>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</si>
  <si>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</si>
  <si>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</si>
  <si>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</si>
  <si>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</si>
  <si>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</si>
  <si>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</si>
  <si>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</si>
  <si>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</si>
  <si>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</si>
  <si>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</si>
  <si>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</si>
  <si>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</si>
  <si>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</si>
  <si>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</si>
  <si>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</si>
  <si>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</si>
  <si>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</si>
  <si>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</si>
  <si>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</si>
  <si>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</si>
  <si>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</si>
  <si>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</si>
  <si>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</si>
  <si>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</si>
  <si>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</si>
  <si>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</si>
  <si>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</si>
  <si>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</si>
  <si>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</si>
  <si>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</si>
  <si>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</si>
  <si>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</si>
  <si>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</si>
  <si>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</si>
  <si>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</si>
  <si>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</si>
  <si>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</si>
  <si>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</si>
  <si>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</si>
  <si>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</si>
  <si>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</si>
  <si>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</si>
  <si>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</si>
  <si>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</si>
  <si>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</si>
  <si>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</si>
  <si>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</si>
  <si>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</si>
  <si>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</si>
  <si>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</si>
  <si>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</si>
  <si>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</si>
  <si>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</si>
  <si>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</si>
  <si>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</si>
  <si>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</si>
  <si>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</si>
  <si>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</si>
  <si>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</si>
  <si>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</si>
  <si>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</si>
  <si>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</si>
  <si>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</si>
  <si>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</si>
  <si>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</si>
  <si>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</si>
  <si>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</si>
  <si>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</si>
  <si>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</si>
  <si>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</si>
  <si>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</si>
  <si>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</si>
  <si>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</si>
  <si>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</si>
  <si>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</si>
  <si>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</si>
  <si>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</si>
  <si>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</si>
  <si>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</si>
  <si>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</si>
  <si>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</si>
  <si>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</si>
  <si>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</si>
  <si>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</si>
  <si>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</si>
  <si>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</si>
  <si>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</si>
  <si>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</si>
  <si>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</si>
  <si>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</si>
  <si>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</si>
  <si>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</si>
  <si>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</si>
  <si>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</si>
  <si>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</si>
  <si>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</si>
  <si>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</si>
  <si>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</si>
  <si>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</si>
  <si>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</si>
  <si>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</si>
  <si>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</si>
  <si>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</si>
  <si>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</si>
  <si>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</si>
  <si>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</si>
  <si>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</si>
  <si>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</si>
  <si>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</si>
  <si>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</si>
  <si>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</si>
  <si>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</si>
  <si>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</si>
  <si>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</si>
  <si>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</si>
  <si>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</si>
  <si>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</si>
  <si>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</si>
  <si>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</si>
  <si>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</si>
  <si>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</si>
  <si>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</si>
  <si>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</si>
  <si>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</si>
  <si>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</si>
  <si>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</si>
  <si>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</si>
  <si>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</si>
  <si>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</si>
  <si>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</si>
  <si>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</si>
  <si>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</si>
  <si>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</si>
  <si>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</si>
  <si>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</si>
  <si>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</si>
  <si>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</si>
  <si>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</si>
  <si>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</si>
  <si>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</si>
  <si>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</si>
  <si>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</si>
  <si>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</si>
  <si>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</si>
  <si>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</si>
  <si>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</si>
  <si>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</si>
  <si>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</si>
  <si>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</si>
  <si>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</si>
  <si>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</si>
  <si>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</si>
  <si>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</si>
  <si>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</si>
  <si>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</si>
  <si>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</si>
  <si>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</si>
  <si>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</si>
  <si>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</si>
  <si>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</si>
  <si>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</si>
  <si>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</si>
  <si>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</si>
  <si>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</si>
  <si>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</si>
  <si>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</si>
  <si>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</si>
  <si>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</si>
  <si>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</si>
  <si>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</si>
  <si>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</si>
  <si>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</si>
  <si>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</si>
  <si>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</si>
  <si>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</si>
  <si>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</si>
  <si>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</si>
  <si>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</si>
  <si>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</si>
  <si>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</si>
  <si>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</si>
  <si>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</si>
  <si>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</si>
  <si>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</si>
  <si>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</si>
  <si>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</si>
  <si>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</si>
  <si>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</si>
  <si>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</si>
  <si>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</si>
  <si>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</si>
  <si>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</si>
  <si>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</si>
  <si>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</si>
  <si>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</si>
  <si>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</si>
  <si>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</si>
  <si>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</si>
  <si>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</si>
  <si>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</si>
  <si>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</si>
  <si>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</si>
  <si>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</si>
  <si>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</si>
  <si>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</si>
  <si>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</si>
  <si>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</si>
  <si>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</si>
  <si>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</si>
  <si>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</si>
  <si>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</si>
  <si>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</si>
  <si>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</si>
  <si>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</si>
  <si>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</si>
  <si>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</si>
  <si>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</si>
  <si>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</si>
  <si>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</si>
  <si>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</si>
  <si>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</si>
  <si>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</si>
  <si>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</si>
  <si>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</si>
  <si>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</si>
  <si>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</si>
  <si>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</si>
  <si>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</si>
  <si>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</si>
  <si>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</si>
  <si>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</si>
  <si>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</si>
  <si>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</si>
  <si>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</si>
  <si>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</si>
  <si>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</si>
  <si>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</si>
  <si>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</si>
  <si>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</si>
  <si>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</si>
  <si>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</si>
  <si>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</si>
  <si>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</si>
  <si>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</si>
  <si>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</si>
  <si>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</si>
  <si>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</si>
  <si>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</si>
  <si>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</si>
  <si>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</si>
  <si>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</si>
  <si>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</si>
  <si>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</si>
  <si>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</si>
  <si>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</si>
  <si>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</si>
  <si>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</si>
  <si>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</si>
  <si>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</si>
  <si>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</si>
  <si>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</si>
  <si>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</si>
  <si>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</si>
  <si>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</si>
  <si>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</si>
  <si>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</si>
  <si>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</si>
  <si>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</si>
  <si>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</si>
  <si>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</si>
  <si>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</si>
  <si>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</si>
  <si>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</si>
  <si>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</si>
  <si>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</si>
  <si>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</si>
  <si>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</si>
  <si>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</si>
  <si>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</si>
  <si>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</si>
  <si>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</si>
  <si>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</si>
  <si>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</si>
  <si>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</si>
  <si>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</si>
  <si>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</si>
  <si>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</si>
  <si>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</si>
  <si>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</si>
  <si>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</si>
  <si>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</si>
  <si>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</si>
  <si>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</si>
  <si>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</si>
  <si>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</si>
  <si>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</si>
  <si>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</si>
  <si>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</si>
  <si>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</si>
  <si>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</si>
  <si>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</si>
  <si>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</si>
  <si>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</si>
  <si>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</si>
  <si>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</si>
  <si>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</si>
  <si>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</si>
  <si>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</si>
  <si>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</si>
  <si>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</si>
  <si>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</si>
  <si>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</si>
  <si>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</si>
  <si>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</si>
  <si>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</si>
  <si>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</si>
  <si>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</si>
  <si>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</si>
  <si>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</si>
  <si>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</si>
  <si>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</si>
  <si>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</si>
  <si>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</si>
  <si>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</si>
  <si>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</si>
  <si>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</si>
  <si>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</si>
  <si>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</si>
  <si>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</si>
  <si>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</si>
  <si>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</si>
  <si>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</si>
  <si>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</si>
  <si>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</si>
  <si>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</si>
  <si>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</si>
  <si>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</si>
  <si>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</si>
  <si>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</si>
  <si>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</si>
  <si>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</si>
  <si>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</si>
  <si>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</si>
  <si>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</si>
  <si>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</si>
  <si>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</si>
  <si>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</si>
  <si>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</si>
  <si>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</si>
  <si>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</si>
  <si>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</si>
  <si>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</si>
  <si>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</si>
  <si>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</si>
  <si>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</si>
  <si>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</si>
  <si>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</si>
  <si>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</si>
  <si>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</si>
  <si>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</si>
  <si>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</si>
  <si>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</si>
  <si>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</si>
  <si>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</si>
  <si>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</si>
  <si>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</si>
  <si>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</si>
  <si>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</si>
  <si>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</si>
  <si>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</si>
  <si>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</si>
  <si>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</si>
  <si>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</si>
  <si>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</si>
  <si>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</si>
  <si>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</si>
  <si>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</si>
  <si>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</si>
  <si>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</si>
  <si>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</si>
  <si>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</si>
  <si>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</si>
  <si>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</si>
  <si>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</si>
  <si>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</si>
  <si>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</si>
  <si>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</si>
  <si>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</si>
  <si>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</si>
  <si>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</si>
  <si>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</si>
  <si>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</si>
  <si>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</si>
  <si>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</si>
  <si>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</si>
  <si>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</si>
  <si>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</si>
  <si>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</si>
  <si>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</si>
  <si>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</si>
  <si>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</si>
  <si>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</si>
  <si>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</si>
  <si>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</si>
  <si>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</si>
  <si>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</si>
  <si>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</si>
  <si>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</si>
  <si>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</si>
  <si>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</si>
  <si>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</si>
  <si>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</si>
  <si>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</si>
  <si>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</si>
  <si>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</si>
  <si>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</si>
  <si>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</si>
  <si>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</si>
  <si>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</si>
  <si>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</si>
  <si>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</si>
  <si>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</si>
  <si>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</si>
  <si>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</si>
  <si>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</si>
  <si>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</si>
  <si>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</si>
  <si>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</si>
  <si>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</si>
  <si>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</si>
  <si>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</si>
  <si>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</si>
  <si>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</si>
  <si>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</si>
  <si>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</si>
  <si>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</si>
  <si>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</si>
  <si>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</si>
  <si>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</si>
  <si>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</si>
  <si>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</si>
  <si>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</si>
  <si>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</si>
  <si>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</si>
  <si>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</si>
  <si>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</si>
  <si>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</si>
  <si>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</si>
  <si>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</si>
  <si>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</si>
  <si>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</si>
  <si>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</si>
  <si>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</si>
  <si>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</si>
  <si>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</si>
  <si>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</si>
  <si>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</si>
  <si>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</si>
  <si>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</si>
  <si>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</si>
  <si>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</si>
  <si>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</si>
  <si>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</si>
  <si>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</si>
  <si>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</si>
  <si>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</si>
  <si>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</si>
  <si>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</si>
  <si>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</si>
  <si>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</si>
  <si>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</si>
  <si>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</si>
  <si>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</si>
  <si>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</si>
  <si>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</si>
  <si>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</si>
  <si>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</si>
  <si>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</si>
  <si>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</si>
  <si>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</si>
  <si>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</si>
  <si>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</si>
  <si>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</si>
  <si>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</si>
  <si>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</si>
  <si>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</si>
  <si>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</si>
  <si>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</si>
  <si>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</si>
  <si>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</si>
  <si>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</si>
  <si>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</si>
  <si>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</si>
  <si>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</si>
  <si>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</si>
  <si>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</si>
  <si>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</si>
  <si>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</si>
  <si>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</si>
  <si>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</si>
  <si>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</si>
  <si>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</si>
  <si>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</si>
  <si>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</si>
  <si>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</si>
  <si>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</si>
  <si>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</si>
  <si>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</si>
  <si>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</si>
  <si>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</si>
  <si>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</si>
  <si>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</si>
  <si>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</si>
  <si>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</si>
  <si>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</si>
  <si>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</si>
  <si>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</si>
  <si>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</si>
  <si>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</si>
  <si>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</si>
  <si>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</si>
  <si>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</si>
  <si>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</si>
  <si>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</si>
  <si>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</si>
  <si>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</si>
  <si>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</si>
  <si>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</si>
  <si>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</si>
  <si>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</si>
  <si>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</si>
  <si>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</si>
  <si>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</si>
  <si>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</si>
  <si>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</si>
  <si>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</si>
  <si>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</si>
  <si>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</si>
  <si>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</si>
  <si>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</si>
  <si>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</si>
  <si>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</si>
  <si>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</si>
  <si>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</si>
  <si>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</si>
  <si>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</si>
  <si>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</si>
  <si>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</si>
  <si>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</si>
  <si>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</si>
  <si>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</si>
  <si>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</si>
  <si>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</si>
  <si>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</si>
  <si>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</si>
  <si>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</si>
  <si>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</si>
  <si>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</si>
  <si>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</si>
  <si>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</si>
  <si>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</si>
  <si>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</si>
  <si>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</si>
  <si>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</si>
  <si>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</si>
  <si>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</si>
  <si>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</si>
  <si>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</si>
  <si>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</si>
  <si>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</si>
  <si>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</si>
  <si>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</si>
  <si>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</si>
  <si>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</si>
  <si>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</si>
  <si>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</si>
  <si>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</si>
  <si>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</si>
  <si>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</si>
  <si>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</si>
  <si>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</si>
  <si>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</si>
  <si>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</si>
  <si>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</si>
  <si>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</si>
  <si>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</si>
  <si>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</si>
  <si>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</si>
  <si>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</si>
  <si>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</si>
  <si>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</si>
  <si>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</si>
  <si>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</si>
  <si>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</si>
  <si>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</si>
  <si>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</si>
  <si>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</si>
  <si>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</si>
  <si>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</si>
  <si>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</si>
  <si>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</si>
  <si>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</si>
  <si>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</si>
  <si>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</si>
  <si>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</si>
  <si>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</si>
  <si>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</si>
  <si>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</si>
  <si>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</si>
  <si>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</si>
  <si>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</si>
  <si>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</si>
  <si>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</si>
  <si>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</si>
  <si>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</si>
  <si>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</si>
  <si>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</si>
  <si>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</si>
  <si>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</si>
  <si>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</si>
  <si>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</si>
  <si>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</si>
  <si>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</si>
  <si>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</si>
  <si>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</si>
  <si>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</si>
  <si>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</si>
  <si>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</si>
  <si>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</si>
  <si>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</si>
  <si>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</si>
  <si>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</si>
  <si>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</si>
  <si>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</si>
  <si>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</si>
  <si>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</si>
  <si>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</si>
  <si>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</si>
  <si>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</si>
  <si>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</si>
  <si>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</si>
  <si>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</si>
  <si>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</si>
  <si>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</si>
  <si>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</si>
  <si>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</si>
  <si>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</si>
  <si>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</si>
  <si>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</si>
  <si>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</si>
  <si>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</si>
  <si>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</si>
  <si>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</si>
  <si>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</si>
  <si>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</si>
  <si>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</si>
  <si>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</si>
  <si>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</si>
  <si>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</si>
  <si>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</si>
  <si>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</si>
  <si>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</si>
  <si>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</si>
  <si>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</si>
  <si>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</si>
  <si>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</si>
  <si>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</si>
  <si>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</si>
  <si>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</si>
  <si>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</si>
  <si>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</si>
  <si>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</si>
  <si>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</si>
  <si>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</si>
  <si>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</si>
  <si>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</si>
  <si>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</si>
  <si>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</si>
  <si>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</si>
  <si>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</si>
  <si>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</si>
  <si>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</si>
  <si>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</si>
  <si>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</si>
  <si>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</si>
  <si>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</si>
  <si>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</si>
  <si>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</si>
  <si>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</si>
  <si>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</si>
  <si>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</si>
  <si>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</si>
  <si>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</si>
  <si>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</si>
  <si>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</si>
  <si>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</si>
  <si>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</si>
  <si>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</si>
  <si>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</si>
  <si>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</si>
  <si>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</si>
  <si>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</si>
  <si>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</si>
  <si>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</si>
  <si>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</si>
  <si>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</si>
  <si>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</si>
  <si>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</si>
  <si>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</si>
  <si>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</si>
  <si>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</si>
  <si>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</si>
  <si>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</si>
  <si>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</si>
  <si>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</si>
  <si>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</si>
  <si>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</si>
  <si>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</si>
  <si>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</si>
  <si>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</si>
  <si>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</si>
  <si>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</si>
  <si>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</si>
  <si>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</si>
  <si>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</si>
  <si>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</si>
  <si>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</si>
  <si>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</si>
  <si>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</si>
  <si>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</si>
  <si>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</si>
  <si>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</si>
  <si>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</si>
  <si>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</si>
  <si>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</si>
  <si>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</si>
  <si>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</si>
  <si>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</si>
  <si>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</si>
  <si>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</si>
  <si>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</si>
  <si>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</si>
  <si>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</si>
  <si>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</si>
  <si>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</si>
  <si>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</si>
  <si>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</si>
  <si>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</si>
  <si>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</si>
  <si>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</si>
  <si>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</si>
  <si>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</si>
  <si>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</si>
  <si>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</si>
  <si>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</si>
  <si>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</si>
  <si>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</si>
  <si>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</si>
  <si>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</si>
  <si>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</si>
  <si>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</si>
  <si>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</si>
  <si>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</si>
  <si>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</si>
  <si>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</si>
  <si>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</si>
  <si>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</si>
  <si>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</si>
  <si>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</si>
  <si>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</si>
  <si>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</si>
  <si>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</si>
  <si>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</si>
  <si>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</si>
  <si>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</si>
  <si>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</si>
  <si>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</si>
  <si>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</si>
  <si>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</si>
  <si>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</si>
  <si>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</si>
  <si>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</si>
  <si>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</si>
  <si>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</si>
  <si>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</si>
  <si>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</si>
  <si>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</si>
  <si>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</si>
  <si>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</si>
  <si>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</si>
  <si>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</si>
  <si>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</si>
  <si>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</si>
  <si>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</si>
  <si>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</si>
  <si>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</si>
  <si>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</si>
  <si>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</si>
  <si>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</si>
  <si>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</si>
  <si>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</si>
  <si>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</si>
  <si>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</si>
  <si>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</si>
  <si>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</si>
  <si>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</si>
  <si>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</si>
  <si>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</si>
  <si>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</si>
  <si>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</si>
  <si>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</si>
  <si>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</si>
  <si>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</si>
  <si>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</si>
  <si>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</si>
  <si>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</si>
  <si>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</si>
  <si>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</si>
  <si>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</si>
  <si>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</si>
  <si>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</si>
  <si>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</si>
  <si>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</si>
  <si>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</si>
  <si>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</si>
  <si>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</si>
  <si>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</si>
  <si>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</si>
  <si>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</si>
  <si>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</si>
  <si>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</si>
  <si>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</si>
  <si>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</si>
  <si>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</si>
  <si>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</si>
  <si>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</si>
  <si>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</si>
  <si>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</si>
  <si>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</si>
  <si>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</si>
  <si>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</si>
  <si>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</si>
  <si>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</si>
  <si>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</si>
  <si>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</si>
  <si>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</si>
  <si>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</si>
  <si>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</si>
  <si>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</si>
  <si>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</si>
  <si>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</si>
  <si>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</si>
  <si>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</si>
  <si>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</si>
  <si>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</si>
  <si>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</si>
  <si>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</si>
  <si>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</si>
  <si>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</si>
  <si>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</si>
  <si>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</si>
  <si>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</si>
  <si>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</si>
  <si>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</si>
  <si>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</si>
  <si>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</si>
  <si>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</si>
  <si>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</si>
  <si>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</si>
  <si>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</si>
  <si>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</si>
  <si>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</si>
  <si>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</si>
  <si>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</si>
  <si>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</si>
  <si>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</si>
  <si>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</si>
  <si>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</si>
  <si>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</si>
  <si>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</si>
  <si>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</si>
  <si>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</si>
  <si>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</si>
  <si>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</si>
  <si>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</si>
  <si>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</si>
  <si>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</si>
  <si>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</si>
  <si>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</si>
  <si>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</si>
  <si>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</si>
  <si>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</si>
  <si>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</si>
  <si>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</si>
  <si>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</si>
  <si>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</si>
  <si>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</si>
  <si>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</si>
  <si>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</si>
  <si>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</si>
  <si>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</si>
  <si>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</si>
  <si>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</si>
  <si>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</si>
  <si>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</si>
  <si>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</si>
  <si>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</si>
  <si>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</si>
  <si>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</si>
  <si>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</si>
  <si>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</si>
  <si>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</si>
  <si>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</si>
  <si>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</si>
  <si>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</si>
  <si>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</si>
  <si>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</si>
  <si>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</si>
  <si>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</si>
  <si>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</si>
  <si>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</si>
  <si>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</si>
  <si>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</si>
  <si>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</si>
  <si>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</si>
  <si>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</si>
  <si>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</si>
  <si>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</si>
  <si>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</si>
  <si>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</si>
  <si>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</si>
  <si>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</si>
  <si>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</si>
  <si>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</si>
  <si>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</si>
  <si>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</si>
  <si>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</si>
  <si>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</si>
  <si>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</si>
  <si>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</si>
  <si>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</si>
  <si>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</si>
  <si>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</si>
  <si>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</si>
  <si>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</si>
  <si>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</si>
  <si>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</si>
  <si>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</si>
  <si>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</si>
  <si>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</si>
  <si>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</si>
  <si>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</si>
  <si>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</si>
  <si>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</si>
  <si>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</si>
  <si>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</si>
  <si>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</si>
  <si>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</si>
  <si>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</si>
  <si>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</si>
  <si>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</si>
  <si>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</si>
  <si>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</si>
  <si>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</si>
  <si>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</si>
  <si>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</si>
  <si>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</si>
  <si>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</si>
  <si>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</si>
  <si>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</si>
  <si>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</si>
  <si>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</si>
  <si>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</si>
  <si>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</si>
  <si>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</si>
  <si>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</si>
  <si>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</si>
  <si>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</si>
  <si>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</si>
  <si>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</si>
  <si>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</si>
  <si>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</si>
  <si>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</si>
  <si>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</si>
  <si>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</si>
  <si>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</si>
  <si>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</si>
  <si>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</si>
  <si>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</si>
  <si>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</si>
  <si>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</si>
  <si>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</si>
  <si>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</si>
  <si>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</si>
  <si>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</si>
  <si>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</si>
  <si>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</si>
  <si>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</si>
  <si>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</si>
  <si>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</si>
  <si>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</si>
  <si>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</si>
  <si>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</si>
  <si>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</si>
  <si>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</si>
  <si>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</si>
  <si>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</si>
  <si>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</si>
  <si>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</si>
  <si>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</si>
  <si>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</si>
  <si>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</si>
  <si>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</si>
  <si>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</si>
  <si>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</si>
  <si>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</si>
  <si>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</si>
  <si>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</si>
  <si>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</si>
  <si>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</si>
  <si>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</si>
  <si>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</si>
  <si>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</si>
  <si>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</si>
  <si>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</si>
  <si>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</si>
  <si>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</si>
  <si>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</si>
  <si>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</si>
  <si>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</si>
  <si>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</si>
  <si>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</si>
  <si>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</si>
  <si>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</si>
  <si>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</si>
  <si>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</si>
  <si>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</si>
  <si>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</si>
  <si>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</si>
  <si>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</si>
  <si>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</si>
  <si>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</si>
  <si>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</si>
  <si>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</si>
  <si>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</si>
  <si>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</si>
  <si>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</si>
  <si>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</si>
  <si>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</si>
  <si>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</si>
  <si>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</si>
  <si>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</si>
  <si>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</si>
  <si>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</si>
  <si>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</si>
  <si>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</si>
  <si>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</si>
  <si>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</si>
  <si>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</si>
  <si>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</si>
  <si>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</si>
  <si>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</si>
  <si>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</si>
  <si>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</si>
  <si>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</si>
  <si>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</si>
  <si>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</si>
  <si>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</si>
  <si>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</si>
  <si>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</si>
  <si>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</si>
  <si>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</si>
  <si>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</si>
  <si>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</si>
  <si>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</si>
  <si>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</si>
  <si>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</si>
  <si>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</si>
  <si>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</si>
  <si>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</si>
  <si>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</si>
  <si>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</si>
  <si>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</si>
  <si>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</si>
  <si>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</si>
  <si>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</si>
  <si>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</si>
  <si>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</si>
  <si>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</si>
  <si>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</si>
  <si>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</si>
  <si>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</si>
  <si>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</si>
  <si>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</si>
  <si>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</si>
  <si>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</si>
  <si>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</si>
  <si>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</si>
  <si>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</si>
  <si>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</si>
  <si>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</si>
  <si>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</si>
  <si>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</si>
  <si>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</si>
  <si>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</si>
  <si>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</si>
  <si>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</si>
  <si>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</si>
  <si>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</si>
  <si>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</si>
  <si>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</si>
  <si>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</si>
  <si>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</si>
  <si>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</si>
  <si>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</si>
  <si>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</si>
  <si>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</si>
  <si>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</si>
  <si>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</si>
  <si>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</si>
  <si>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</si>
  <si>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</si>
  <si>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</si>
  <si>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</si>
  <si>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</si>
  <si>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</si>
  <si>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</si>
  <si>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</si>
  <si>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</si>
  <si>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</si>
  <si>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</si>
  <si>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</si>
  <si>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</si>
  <si>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</si>
  <si>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</si>
  <si>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</si>
  <si>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</si>
  <si>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</si>
  <si>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</si>
  <si>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</si>
  <si>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</si>
  <si>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</si>
  <si>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</si>
  <si>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</si>
  <si>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</si>
  <si>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</si>
  <si>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</si>
  <si>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</si>
  <si>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</si>
  <si>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</si>
  <si>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</si>
  <si>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</si>
  <si>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</si>
  <si>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</si>
  <si>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</si>
  <si>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</si>
  <si>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</si>
  <si>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</si>
  <si>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</si>
  <si>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</si>
  <si>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</si>
  <si>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</si>
  <si>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</si>
  <si>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</si>
  <si>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</si>
  <si>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</si>
  <si>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</si>
  <si>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</si>
  <si>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</si>
  <si>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</si>
  <si>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</si>
  <si>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</si>
  <si>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</si>
  <si>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</si>
  <si>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</si>
  <si>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</si>
  <si>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</si>
  <si>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</si>
  <si>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</si>
  <si>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</si>
  <si>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</si>
  <si>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</si>
  <si>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</si>
  <si>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</si>
  <si>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</si>
  <si>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</si>
  <si>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</si>
  <si>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</si>
  <si>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</si>
  <si>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</si>
  <si>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</si>
  <si>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</si>
  <si>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</si>
  <si>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</si>
  <si>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</si>
  <si>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</si>
  <si>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</si>
  <si>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</si>
  <si>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</si>
  <si>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</si>
  <si>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</si>
  <si>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</si>
  <si>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</si>
  <si>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</si>
  <si>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</si>
  <si>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</si>
  <si>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</si>
  <si>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</si>
  <si>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</si>
  <si>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</si>
  <si>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</si>
  <si>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</si>
  <si>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</si>
  <si>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</si>
  <si>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</si>
  <si>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</si>
  <si>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</si>
  <si>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</si>
  <si>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</si>
  <si>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</si>
  <si>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</si>
  <si>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</si>
  <si>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</si>
  <si>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</si>
  <si>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</si>
  <si>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</si>
  <si>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</si>
  <si>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</si>
  <si>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</si>
  <si>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</si>
  <si>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</si>
  <si>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</si>
  <si>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</si>
  <si>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</si>
  <si>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</si>
  <si>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</si>
  <si>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</si>
  <si>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</si>
  <si>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</si>
  <si>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</si>
  <si>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</si>
  <si>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</si>
  <si>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</si>
  <si>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</si>
  <si>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</si>
  <si>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</si>
  <si>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</si>
  <si>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</si>
  <si>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</si>
  <si>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</si>
  <si>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</si>
  <si>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</si>
  <si>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</si>
  <si>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</si>
  <si>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</si>
  <si>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</si>
  <si>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</si>
  <si>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</si>
  <si>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</si>
  <si>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</si>
  <si>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</si>
  <si>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</si>
  <si>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</si>
  <si>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</si>
  <si>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</si>
  <si>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</si>
  <si>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</si>
  <si>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</si>
  <si>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</si>
  <si>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</si>
  <si>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</si>
  <si>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</si>
  <si>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</si>
  <si>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</si>
  <si>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</si>
  <si>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</si>
  <si>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</si>
  <si>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</si>
  <si>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</si>
  <si>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</si>
  <si>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</si>
  <si>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</si>
  <si>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</si>
  <si>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</si>
  <si>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</si>
  <si>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</si>
  <si>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</si>
  <si>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</si>
  <si>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</si>
  <si>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</si>
  <si>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</si>
  <si>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</si>
  <si>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</si>
  <si>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</si>
  <si>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</si>
  <si>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</si>
  <si>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</si>
  <si>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</si>
  <si>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</si>
  <si>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</si>
  <si>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</si>
  <si>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</si>
  <si>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</si>
  <si>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</si>
  <si>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</si>
  <si>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</si>
  <si>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</si>
  <si>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</si>
  <si>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</si>
  <si>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</si>
  <si>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</si>
  <si>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</si>
  <si>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</si>
  <si>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</si>
  <si>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</si>
  <si>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</si>
  <si>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</si>
  <si>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</si>
  <si>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</si>
  <si>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</si>
  <si>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</si>
  <si>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</si>
  <si>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</si>
  <si>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</si>
  <si>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</si>
  <si>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</si>
  <si>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</si>
  <si>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</si>
  <si>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</si>
  <si>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</si>
  <si>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</si>
  <si>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</si>
  <si>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</si>
  <si>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</si>
  <si>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</si>
  <si>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</si>
  <si>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</si>
  <si>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</si>
  <si>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</si>
  <si>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</si>
  <si>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</si>
  <si>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</si>
  <si>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</si>
  <si>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</si>
  <si>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</si>
  <si>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</si>
  <si>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</si>
  <si>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</si>
  <si>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</si>
  <si>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</si>
  <si>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</si>
  <si>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</si>
  <si>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</si>
  <si>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</si>
  <si>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</si>
  <si>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</si>
  <si>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</si>
  <si>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</si>
  <si>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</si>
  <si>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</si>
  <si>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</si>
  <si>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</si>
  <si>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</si>
  <si>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</si>
  <si>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</si>
  <si>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</si>
  <si>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</si>
  <si>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</si>
  <si>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</si>
  <si>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</si>
  <si>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</si>
  <si>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</si>
  <si>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</si>
  <si>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</si>
  <si>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</si>
  <si>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</si>
  <si>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</si>
  <si>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</si>
  <si>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</si>
  <si>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</si>
  <si>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</si>
  <si>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</si>
  <si>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</si>
  <si>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</si>
  <si>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</si>
  <si>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</si>
  <si>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</si>
  <si>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</si>
  <si>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</si>
  <si>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</si>
  <si>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</si>
  <si>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</si>
  <si>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</si>
  <si>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</si>
  <si>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</si>
  <si>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</si>
  <si>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</si>
  <si>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</si>
  <si>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</si>
  <si>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</si>
  <si>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</si>
  <si>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</si>
  <si>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</si>
  <si>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</si>
  <si>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</si>
  <si>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</si>
  <si>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</si>
  <si>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</si>
  <si>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</si>
  <si>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</si>
  <si>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</si>
  <si>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</si>
  <si>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</si>
  <si>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</si>
  <si>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</si>
  <si>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</si>
  <si>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</si>
  <si>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</si>
  <si>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</si>
  <si>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</si>
  <si>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</si>
  <si>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</si>
  <si>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</si>
  <si>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</si>
  <si>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</si>
  <si>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</si>
  <si>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</si>
  <si>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</si>
  <si>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</si>
  <si>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</si>
  <si>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</si>
  <si>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</si>
  <si>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</si>
  <si>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</si>
  <si>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</si>
  <si>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</si>
  <si>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</si>
  <si>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</si>
  <si>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</si>
  <si>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</si>
  <si>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</si>
  <si>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</si>
  <si>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</si>
  <si>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</si>
  <si>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</si>
  <si>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</si>
  <si>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</si>
  <si>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</si>
  <si>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</si>
  <si>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</si>
  <si>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</si>
  <si>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</si>
  <si>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</si>
  <si>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</si>
  <si>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</si>
  <si>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</si>
  <si>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</si>
  <si>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</si>
  <si>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</si>
  <si>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</si>
  <si>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</si>
  <si>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</si>
  <si>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</si>
  <si>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</si>
  <si>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</si>
  <si>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</si>
  <si>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</si>
  <si>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</si>
  <si>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</si>
  <si>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</si>
  <si>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</si>
  <si>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</si>
  <si>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</si>
  <si>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</si>
  <si>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</si>
  <si>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</si>
  <si>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</si>
  <si>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</si>
  <si>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</si>
  <si>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</si>
  <si>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</si>
  <si>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</si>
  <si>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</si>
  <si>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</si>
  <si>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</si>
  <si>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</si>
  <si>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</si>
  <si>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</si>
  <si>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</si>
  <si>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</si>
  <si>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</si>
  <si>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</si>
  <si>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</si>
  <si>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</si>
  <si>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</si>
  <si>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</si>
  <si>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</si>
  <si>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</si>
  <si>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</si>
  <si>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</si>
  <si>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</si>
  <si>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</si>
  <si>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</si>
  <si>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</si>
  <si>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</si>
  <si>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</si>
  <si>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</si>
  <si>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</si>
  <si>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</si>
  <si>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</si>
  <si>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</si>
  <si>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</si>
  <si>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</si>
  <si>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</si>
  <si>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</si>
  <si>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</si>
  <si>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</si>
  <si>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</si>
  <si>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</si>
  <si>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</si>
  <si>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</si>
  <si>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</si>
  <si>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</si>
  <si>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</si>
  <si>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</si>
  <si>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</si>
  <si>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</si>
  <si>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</si>
  <si>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</si>
  <si>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</si>
  <si>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</si>
  <si>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</si>
  <si>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</si>
  <si>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</si>
  <si>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</si>
  <si>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</si>
  <si>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</si>
  <si>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</si>
  <si>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</si>
  <si>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</si>
  <si>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</si>
  <si>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</si>
  <si>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</si>
  <si>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</si>
  <si>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</si>
  <si>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</si>
  <si>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</si>
  <si>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</si>
  <si>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</si>
  <si>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</si>
  <si>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</si>
  <si>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</si>
  <si>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</si>
  <si>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</si>
  <si>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</si>
  <si>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</si>
  <si>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</si>
  <si>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</si>
  <si>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</si>
  <si>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</si>
  <si>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</si>
  <si>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</si>
  <si>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</si>
  <si>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</si>
  <si>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</si>
  <si>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</si>
  <si>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</si>
  <si>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</si>
  <si>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</si>
  <si>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</si>
  <si>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</si>
  <si>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</si>
  <si>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</si>
  <si>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</si>
  <si>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</si>
  <si>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</si>
  <si>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</si>
  <si>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</si>
  <si>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</si>
  <si>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</si>
  <si>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</si>
  <si>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</si>
  <si>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</si>
  <si>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</si>
  <si>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</si>
  <si>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</si>
  <si>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</si>
  <si>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</si>
  <si>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</si>
  <si>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</si>
  <si>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</si>
  <si>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</si>
  <si>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</si>
  <si>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</si>
  <si>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</si>
  <si>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</si>
  <si>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</si>
  <si>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</si>
  <si>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</si>
  <si>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</si>
  <si>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</si>
  <si>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</si>
  <si>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</si>
  <si>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</si>
  <si>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</si>
  <si>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</si>
  <si>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</si>
  <si>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</si>
  <si>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</si>
  <si>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</si>
  <si>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</si>
  <si>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</si>
  <si>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</si>
  <si>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</si>
  <si>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</si>
  <si>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</si>
  <si>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</si>
  <si>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</si>
  <si>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</si>
  <si>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</si>
  <si>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</si>
  <si>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</si>
  <si>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</si>
  <si>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</si>
  <si>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</si>
  <si>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</si>
  <si>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</si>
  <si>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</si>
  <si>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</si>
  <si>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</si>
  <si>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</si>
  <si>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</si>
  <si>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</si>
  <si>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</si>
  <si>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</si>
  <si>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</si>
  <si>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</si>
  <si>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</si>
  <si>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</si>
  <si>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</si>
  <si>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</si>
  <si>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</si>
  <si>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</si>
  <si>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</si>
  <si>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</si>
  <si>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</si>
  <si>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</si>
  <si>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</si>
  <si>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</si>
  <si>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</si>
  <si>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</si>
  <si>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</si>
  <si>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</si>
  <si>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</si>
  <si>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</si>
  <si>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</si>
  <si>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</si>
  <si>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</si>
  <si>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</si>
  <si>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</si>
  <si>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</si>
  <si>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</si>
  <si>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</si>
  <si>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</si>
  <si>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</si>
  <si>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</si>
  <si>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</si>
  <si>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</si>
  <si>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</si>
  <si>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</si>
  <si>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</si>
  <si>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</si>
  <si>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</si>
  <si>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</si>
  <si>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</si>
  <si>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</si>
  <si>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</si>
  <si>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</si>
  <si>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</si>
  <si>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</si>
  <si>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</si>
  <si>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</si>
  <si>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</si>
  <si>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</si>
  <si>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</si>
  <si>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</si>
  <si>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</si>
  <si>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</si>
  <si>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</si>
  <si>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</si>
  <si>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</si>
  <si>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</si>
  <si>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</si>
  <si>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</si>
  <si>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</si>
  <si>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</si>
  <si>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</si>
  <si>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</si>
  <si>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</si>
  <si>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</si>
  <si>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</si>
  <si>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</si>
  <si>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</si>
  <si>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</si>
  <si>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</si>
  <si>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</si>
  <si>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</si>
  <si>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</si>
  <si>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</si>
  <si>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</si>
  <si>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</si>
  <si>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</si>
  <si>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</si>
  <si>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</si>
  <si>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</si>
  <si>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</si>
  <si>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</si>
  <si>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</si>
  <si>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</si>
  <si>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</si>
  <si>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</si>
  <si>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</si>
  <si>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</si>
  <si>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</si>
  <si>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</si>
  <si>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</si>
  <si>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</si>
  <si>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</si>
  <si>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</si>
  <si>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</si>
  <si>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</si>
  <si>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</si>
  <si>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</si>
  <si>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</si>
  <si>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</si>
  <si>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</si>
  <si>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</si>
  <si>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</si>
  <si>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</si>
  <si>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</si>
  <si>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</si>
  <si>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</si>
  <si>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</si>
  <si>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</si>
  <si>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</si>
  <si>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</si>
  <si>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</si>
  <si>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</si>
  <si>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</si>
  <si>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</si>
  <si>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</si>
  <si>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</si>
  <si>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</si>
  <si>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</si>
  <si>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</si>
  <si>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</si>
  <si>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</si>
  <si>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</si>
  <si>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</si>
  <si>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</si>
  <si>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</si>
  <si>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</si>
  <si>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</si>
  <si>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</si>
  <si>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</si>
  <si>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</si>
  <si>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</si>
  <si>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</si>
  <si>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</si>
  <si>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</si>
  <si>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</si>
  <si>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</si>
  <si>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</si>
  <si>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</si>
  <si>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</si>
  <si>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</si>
  <si>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</si>
  <si>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</si>
  <si>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</si>
  <si>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</si>
  <si>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</si>
  <si>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</si>
  <si>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</si>
  <si>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</si>
  <si>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</si>
  <si>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</si>
  <si>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</si>
  <si>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</si>
  <si>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</si>
  <si>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</si>
  <si>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</si>
  <si>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</si>
  <si>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</si>
  <si>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</si>
  <si>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</si>
  <si>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</si>
  <si>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</si>
  <si>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</si>
  <si>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</si>
  <si>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</si>
  <si>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</si>
  <si>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</si>
  <si>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</si>
  <si>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</si>
  <si>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</si>
  <si>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</si>
  <si>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</si>
  <si>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</si>
  <si>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</si>
  <si>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</si>
  <si>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</si>
  <si>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</si>
  <si>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</si>
  <si>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</si>
  <si>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</si>
  <si>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</si>
  <si>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</si>
  <si>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</si>
  <si>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</si>
  <si>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</si>
  <si>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</si>
  <si>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</si>
  <si>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</si>
  <si>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</si>
  <si>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</si>
  <si>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</si>
  <si>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</si>
  <si>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</si>
  <si>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</si>
  <si>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</si>
  <si>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</si>
  <si>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</si>
  <si>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</si>
  <si>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</si>
  <si>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</si>
  <si>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</si>
  <si>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</si>
  <si>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</si>
  <si>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</si>
  <si>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</si>
  <si>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</si>
  <si>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</si>
  <si>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</si>
  <si>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</si>
  <si>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</si>
  <si>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</si>
  <si>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</si>
  <si>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</si>
  <si>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</si>
  <si>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</si>
  <si>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</si>
  <si>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</si>
  <si>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</si>
  <si>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</si>
  <si>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</si>
  <si>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</si>
  <si>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</si>
  <si>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</si>
  <si>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</si>
  <si>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</si>
  <si>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</si>
  <si>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</si>
  <si>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</si>
  <si>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</si>
  <si>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</si>
  <si>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</si>
  <si>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</si>
  <si>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</si>
  <si>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</si>
  <si>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</si>
  <si>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</si>
  <si>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</si>
  <si>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</si>
  <si>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</si>
  <si>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</si>
  <si>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</si>
  <si>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</si>
  <si>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</si>
  <si>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</si>
  <si>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</si>
  <si>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</si>
  <si>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</si>
  <si>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</si>
  <si>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</si>
  <si>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</si>
  <si>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</si>
  <si>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</si>
  <si>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</si>
  <si>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</si>
  <si>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</si>
  <si>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</si>
  <si>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</si>
  <si>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</si>
  <si>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</si>
  <si>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</si>
  <si>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</si>
  <si>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</si>
  <si>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</si>
  <si>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</si>
  <si>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</si>
  <si>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</si>
  <si>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</si>
  <si>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</si>
  <si>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</si>
  <si>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</si>
  <si>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</si>
  <si>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</si>
  <si>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</si>
  <si>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</si>
  <si>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</si>
  <si>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</si>
  <si>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</si>
  <si>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</si>
  <si>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</si>
  <si>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</si>
  <si>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</si>
  <si>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</si>
  <si>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</si>
  <si>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</si>
  <si>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</si>
  <si>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</si>
  <si>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</si>
  <si>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</si>
  <si>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</si>
  <si>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</si>
  <si>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</si>
  <si>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</si>
  <si>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</si>
  <si>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</si>
  <si>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</si>
  <si>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</si>
  <si>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</si>
  <si>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</si>
  <si>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</si>
  <si>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</si>
  <si>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</si>
  <si>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</si>
  <si>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</si>
  <si>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</si>
  <si>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</si>
  <si>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</si>
  <si>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</si>
  <si>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</si>
  <si>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</si>
  <si>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</si>
  <si>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</si>
  <si>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</si>
  <si>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</si>
  <si>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</si>
  <si>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</si>
  <si>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</si>
  <si>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</si>
  <si>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</si>
  <si>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</si>
  <si>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</si>
  <si>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</si>
  <si>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</si>
  <si>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</si>
  <si>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</si>
  <si>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</si>
  <si>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</si>
  <si>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</si>
  <si>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</si>
  <si>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</si>
  <si>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</si>
  <si>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</si>
  <si>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</si>
  <si>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</si>
  <si>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</si>
  <si>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</si>
  <si>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</si>
  <si>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</si>
  <si>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</si>
  <si>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</si>
  <si>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</si>
  <si>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</si>
  <si>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</si>
  <si>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</si>
  <si>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</si>
  <si>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</si>
  <si>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</si>
  <si>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</si>
  <si>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</si>
  <si>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</si>
  <si>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</si>
  <si>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</si>
  <si>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</si>
  <si>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</si>
  <si>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</si>
  <si>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</si>
  <si>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</si>
  <si>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</si>
  <si>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</si>
  <si>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</si>
  <si>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</si>
  <si>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</si>
  <si>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</si>
  <si>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</si>
  <si>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</si>
  <si>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</si>
  <si>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</si>
  <si>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</si>
  <si>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</si>
  <si>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</si>
  <si>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</si>
  <si>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</si>
  <si>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</si>
  <si>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</si>
  <si>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</si>
  <si>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</si>
  <si>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</si>
  <si>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</si>
  <si>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</si>
  <si>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</si>
  <si>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</si>
  <si>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</si>
  <si>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</si>
  <si>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</si>
  <si>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</si>
  <si>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</si>
  <si>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</si>
  <si>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</si>
  <si>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</si>
  <si>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</si>
  <si>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</si>
  <si>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</si>
  <si>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</si>
  <si>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</si>
  <si>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</si>
  <si>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</si>
  <si>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</si>
  <si>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</si>
  <si>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</si>
  <si>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</si>
  <si>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</si>
  <si>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</si>
  <si>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</si>
  <si>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</si>
  <si>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</si>
  <si>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</si>
  <si>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</si>
  <si>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</si>
  <si>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</si>
  <si>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</si>
  <si>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</si>
  <si>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</si>
  <si>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</si>
  <si>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</si>
  <si>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</si>
  <si>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</si>
  <si>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</si>
  <si>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</si>
  <si>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</si>
  <si>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</si>
  <si>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</si>
  <si>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</si>
  <si>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</si>
  <si>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</si>
  <si>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</si>
  <si>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</si>
  <si>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</si>
  <si>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</si>
  <si>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</si>
  <si>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</si>
  <si>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</si>
  <si>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</si>
  <si>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</si>
  <si>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</si>
  <si>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</si>
  <si>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</si>
  <si>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</si>
  <si>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</si>
  <si>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</si>
  <si>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</si>
  <si>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</si>
  <si>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</si>
  <si>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</si>
  <si>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</si>
  <si>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</si>
  <si>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</si>
  <si>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</si>
  <si>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</si>
  <si>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</si>
  <si>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</si>
  <si>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</si>
  <si>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</si>
  <si>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</si>
  <si>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</si>
  <si>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</si>
  <si>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</si>
  <si>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</si>
  <si>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</si>
  <si>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</si>
  <si>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</si>
  <si>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</si>
  <si>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</si>
  <si>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</si>
  <si>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</si>
  <si>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</si>
  <si>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</si>
  <si>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</si>
  <si>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</si>
  <si>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</si>
  <si>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</si>
  <si>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</si>
  <si>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</si>
  <si>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</si>
  <si>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</si>
  <si>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</si>
  <si>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</si>
  <si>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</si>
  <si>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</si>
  <si>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</si>
  <si>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</si>
  <si>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</si>
  <si>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</si>
  <si>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</si>
  <si>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</si>
  <si>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</si>
  <si>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</si>
  <si>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</si>
  <si>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</si>
  <si>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</si>
  <si>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</si>
  <si>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</si>
  <si>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</si>
  <si>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</si>
  <si>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</si>
  <si>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</si>
  <si>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</si>
  <si>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</si>
  <si>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</si>
  <si>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</si>
  <si>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</si>
  <si>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</si>
  <si>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</si>
  <si>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</si>
  <si>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</si>
  <si>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</si>
  <si>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</si>
  <si>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</si>
  <si>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</si>
  <si>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</si>
  <si>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</si>
  <si>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</si>
  <si>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</si>
  <si>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</si>
  <si>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</si>
  <si>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</si>
  <si>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</si>
  <si>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</si>
  <si>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</si>
  <si>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</si>
  <si>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</si>
  <si>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</si>
  <si>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</si>
  <si>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</si>
  <si>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</si>
  <si>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</si>
  <si>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</si>
  <si>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</si>
  <si>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</si>
  <si>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</si>
  <si>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</si>
  <si>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</si>
  <si>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</si>
  <si>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</si>
  <si>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</si>
  <si>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</si>
  <si>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</si>
  <si>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</si>
  <si>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</si>
  <si>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</si>
  <si>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</si>
  <si>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</si>
  <si>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</si>
  <si>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</si>
  <si>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</si>
  <si>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</si>
  <si>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</si>
  <si>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</si>
  <si>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</si>
  <si>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</si>
  <si>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</si>
  <si>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</si>
  <si>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</si>
  <si>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</si>
  <si>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</si>
  <si>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</si>
  <si>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</si>
  <si>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</si>
  <si>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</si>
  <si>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</si>
  <si>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</si>
  <si>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</si>
  <si>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</si>
  <si>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</si>
  <si>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</si>
  <si>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</si>
  <si>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</si>
  <si>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</si>
  <si>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</si>
  <si>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</si>
  <si>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</si>
  <si>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</si>
  <si>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</si>
  <si>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</si>
  <si>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</si>
  <si>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</si>
  <si>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</si>
  <si>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</si>
  <si>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</si>
  <si>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</si>
  <si>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</si>
  <si>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</si>
  <si>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</si>
  <si>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</si>
  <si>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</si>
  <si>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</si>
  <si>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</si>
  <si>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</si>
  <si>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</si>
  <si>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</si>
  <si>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</si>
  <si>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</si>
  <si>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</si>
  <si>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</si>
  <si>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</si>
  <si>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</si>
  <si>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</si>
  <si>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</si>
  <si>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</si>
  <si>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</si>
  <si>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</si>
  <si>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</si>
  <si>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</si>
  <si>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</si>
  <si>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</si>
  <si>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</si>
  <si>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</si>
  <si>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</si>
  <si>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</si>
  <si>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</si>
  <si>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</si>
  <si>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</si>
  <si>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</si>
  <si>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</si>
  <si>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</si>
  <si>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</si>
  <si>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</si>
  <si>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</si>
  <si>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</si>
  <si>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</si>
  <si>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</si>
  <si>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</si>
  <si>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</si>
  <si>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</si>
  <si>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</si>
  <si>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</si>
  <si>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</si>
  <si>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</si>
  <si>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</si>
  <si>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</si>
  <si>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</si>
  <si>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</si>
  <si>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</si>
  <si>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</si>
  <si>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</si>
  <si>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</si>
  <si>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</si>
  <si>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</si>
  <si>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</si>
  <si>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</si>
  <si>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</si>
  <si>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</si>
  <si>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</si>
  <si>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</si>
  <si>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</si>
  <si>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</si>
  <si>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</si>
  <si>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</si>
  <si>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</si>
  <si>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</si>
  <si>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</si>
  <si>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</si>
  <si>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</si>
  <si>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</si>
  <si>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</si>
  <si>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</si>
  <si>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</si>
  <si>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</si>
  <si>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</si>
  <si>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</si>
  <si>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</si>
  <si>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</si>
  <si>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</si>
  <si>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</si>
  <si>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</si>
  <si>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</si>
  <si>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</si>
  <si>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</si>
  <si>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</si>
  <si>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</si>
  <si>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</si>
  <si>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</si>
  <si>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</si>
  <si>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</si>
  <si>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</si>
  <si>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</si>
  <si>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</si>
  <si>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</si>
  <si>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</si>
  <si>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</si>
  <si>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</si>
  <si>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</si>
  <si>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</si>
  <si>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</si>
  <si>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</si>
  <si>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</si>
  <si>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</si>
  <si>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</si>
  <si>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</si>
  <si>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</si>
  <si>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</si>
  <si>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</si>
  <si>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</si>
  <si>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</si>
  <si>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</si>
  <si>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</si>
  <si>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</si>
  <si>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</si>
  <si>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</si>
  <si>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</si>
  <si>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</si>
  <si>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</si>
  <si>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</si>
  <si>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</si>
  <si>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</si>
  <si>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</si>
  <si>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</si>
  <si>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</si>
  <si>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</si>
  <si>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</si>
  <si>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</si>
  <si>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</si>
  <si>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</si>
  <si>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</si>
  <si>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</si>
  <si>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</si>
  <si>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</si>
  <si>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</si>
  <si>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</si>
  <si>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</si>
  <si>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</si>
  <si>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</si>
  <si>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</si>
  <si>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</si>
  <si>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</si>
  <si>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</si>
  <si>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</si>
  <si>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</si>
  <si>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</si>
  <si>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</si>
  <si>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</si>
  <si>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</si>
  <si>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</si>
  <si>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</si>
  <si>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</si>
  <si>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</si>
  <si>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</si>
  <si>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</si>
  <si>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</si>
  <si>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</si>
  <si>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</si>
  <si>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</si>
  <si>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</si>
  <si>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</si>
  <si>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</si>
  <si>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</si>
  <si>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</si>
  <si>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</si>
  <si>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</si>
  <si>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</si>
  <si>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</si>
  <si>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</si>
  <si>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</si>
  <si>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</si>
  <si>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</si>
  <si>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</si>
  <si>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</si>
  <si>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</si>
  <si>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</si>
  <si>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</si>
  <si>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</si>
  <si>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</si>
  <si>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</si>
  <si>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</si>
  <si>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</si>
  <si>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</si>
  <si>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</si>
  <si>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</si>
  <si>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</si>
  <si>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</si>
  <si>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</si>
  <si>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</si>
  <si>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</si>
  <si>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</si>
  <si>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</si>
  <si>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</si>
  <si>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</si>
  <si>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</si>
  <si>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</si>
  <si>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</si>
  <si>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</si>
  <si>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</si>
  <si>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</si>
  <si>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</si>
  <si>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</si>
  <si>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</si>
  <si>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</si>
  <si>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</si>
  <si>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</si>
  <si>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</si>
  <si>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</si>
  <si>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</si>
  <si>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</si>
  <si>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</si>
  <si>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</si>
  <si>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</si>
  <si>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</si>
  <si>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</si>
  <si>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</si>
  <si>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</si>
  <si>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</si>
  <si>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</si>
  <si>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</si>
  <si>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</si>
  <si>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</si>
  <si>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</si>
  <si>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</si>
  <si>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</si>
  <si>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</si>
  <si>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</si>
  <si>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</si>
  <si>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</si>
  <si>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</si>
  <si>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</si>
  <si>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</si>
  <si>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</si>
  <si>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</si>
  <si>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</si>
  <si>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</si>
  <si>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</si>
  <si>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</si>
  <si>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</si>
  <si>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</si>
  <si>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</si>
  <si>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</si>
  <si>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</si>
  <si>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</si>
  <si>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</si>
  <si>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</si>
  <si>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</si>
  <si>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</si>
  <si>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</si>
  <si>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</si>
  <si>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</si>
  <si>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</si>
  <si>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</si>
  <si>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</si>
  <si>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</si>
  <si>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</si>
  <si>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</si>
  <si>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</si>
  <si>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</si>
  <si>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</si>
  <si>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</si>
  <si>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</si>
  <si>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</si>
  <si>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</si>
  <si>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</si>
  <si>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</si>
  <si>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</si>
  <si>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</si>
  <si>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</si>
  <si>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</si>
  <si>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</si>
  <si>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</si>
  <si>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</si>
  <si>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</si>
  <si>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</si>
  <si>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</si>
  <si>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</si>
  <si>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</si>
  <si>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</si>
  <si>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</si>
  <si>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</si>
  <si>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</si>
  <si>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</si>
  <si>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</si>
  <si>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</si>
  <si>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</si>
  <si>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</si>
  <si>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</si>
  <si>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</si>
  <si>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</si>
  <si>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</si>
  <si>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</si>
  <si>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</si>
  <si>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</si>
  <si>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</si>
  <si>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</si>
  <si>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</si>
  <si>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</si>
  <si>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</si>
  <si>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</si>
  <si>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</si>
  <si>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</si>
  <si>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</si>
  <si>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</si>
  <si>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</si>
  <si>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</si>
  <si>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</si>
  <si>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</si>
  <si>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</si>
  <si>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</si>
  <si>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</si>
  <si>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</si>
  <si>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</si>
  <si>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</si>
  <si>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</si>
  <si>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</si>
  <si>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</si>
  <si>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</si>
  <si>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</si>
  <si>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</si>
  <si>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</si>
  <si>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</si>
  <si>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</si>
  <si>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</si>
  <si>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</si>
  <si>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</si>
  <si>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</si>
  <si>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</si>
  <si>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</si>
  <si>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</si>
  <si>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</si>
  <si>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</si>
  <si>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</si>
  <si>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</si>
  <si>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</si>
  <si>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</si>
  <si>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</si>
  <si>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</si>
  <si>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</si>
  <si>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</si>
  <si>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</si>
  <si>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</si>
  <si>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</si>
  <si>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</si>
  <si>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</si>
  <si>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</si>
  <si>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</si>
  <si>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</si>
  <si>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</si>
  <si>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</si>
  <si>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</si>
  <si>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</si>
  <si>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</si>
  <si>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</si>
  <si>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</si>
  <si>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</si>
  <si>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</si>
  <si>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</si>
  <si>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</si>
  <si>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</si>
  <si>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</si>
  <si>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</si>
  <si>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</si>
  <si>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</si>
  <si>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</si>
  <si>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</si>
  <si>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</si>
  <si>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</si>
  <si>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</si>
  <si>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</si>
  <si>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</si>
  <si>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</si>
  <si>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</si>
  <si>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</si>
  <si>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</si>
  <si>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</si>
  <si>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</si>
  <si>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</si>
  <si>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</si>
  <si>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</si>
  <si>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</si>
  <si>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</si>
  <si>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</si>
  <si>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</si>
  <si>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</si>
  <si>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</si>
  <si>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</si>
  <si>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</si>
  <si>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</si>
  <si>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</si>
  <si>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</si>
  <si>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</si>
  <si>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</si>
  <si>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</si>
  <si>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</si>
  <si>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</si>
  <si>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</si>
  <si>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</si>
  <si>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</si>
  <si>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</si>
  <si>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</si>
  <si>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</si>
  <si>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</si>
  <si>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</si>
  <si>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</si>
  <si>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</si>
  <si>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</si>
  <si>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</si>
  <si>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</si>
  <si>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</si>
  <si>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</si>
  <si>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</si>
  <si>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</si>
  <si>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</si>
  <si>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</si>
  <si>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</si>
  <si>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</si>
  <si>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</si>
  <si>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</si>
  <si>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</si>
  <si>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</si>
  <si>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</si>
  <si>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</si>
  <si>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</si>
  <si>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</si>
  <si>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</si>
  <si>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</si>
  <si>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</si>
  <si>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</si>
  <si>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</si>
  <si>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</si>
  <si>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</si>
  <si>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</si>
  <si>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</si>
  <si>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</si>
  <si>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</si>
  <si>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</si>
  <si>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</si>
  <si>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</si>
  <si>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</si>
  <si>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</si>
  <si>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</si>
  <si>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</si>
  <si>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</si>
  <si>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</si>
  <si>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</si>
  <si>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</si>
  <si>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</si>
  <si>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</si>
  <si>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</si>
  <si>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</si>
  <si>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</si>
  <si>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</si>
  <si>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</si>
  <si>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</si>
  <si>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</si>
  <si>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</si>
  <si>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</si>
  <si>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</si>
  <si>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</si>
  <si>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</si>
  <si>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</si>
  <si>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</si>
  <si>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</si>
  <si>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</si>
  <si>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</si>
  <si>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</si>
  <si>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</si>
  <si>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</si>
  <si>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</si>
  <si>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</si>
  <si>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</si>
  <si>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</si>
  <si>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</si>
  <si>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</si>
  <si>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</si>
  <si>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</si>
  <si>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</si>
  <si>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</si>
  <si>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</si>
  <si>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</si>
  <si>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</si>
  <si>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</si>
  <si>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</si>
  <si>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</si>
  <si>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</si>
  <si>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</si>
  <si>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</si>
  <si>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</si>
  <si>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</si>
  <si>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</si>
  <si>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</si>
  <si>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</si>
  <si>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</si>
  <si>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</si>
  <si>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</si>
  <si>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</si>
  <si>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</si>
  <si>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</si>
  <si>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</si>
  <si>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</si>
  <si>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</si>
  <si>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</si>
  <si>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</si>
  <si>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</si>
  <si>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</si>
  <si>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</si>
  <si>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</si>
  <si>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</si>
  <si>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</si>
  <si>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</si>
  <si>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</si>
  <si>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</si>
  <si>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</si>
  <si>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</si>
  <si>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</si>
  <si>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</si>
  <si>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</si>
  <si>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</si>
  <si>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</si>
  <si>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</si>
  <si>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</si>
  <si>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</si>
  <si>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</si>
  <si>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</si>
  <si>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</si>
  <si>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</si>
  <si>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</si>
  <si>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</si>
  <si>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</si>
  <si>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</si>
  <si>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</si>
  <si>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</si>
  <si>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</si>
  <si>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</si>
  <si>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</si>
  <si>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</si>
  <si>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</si>
  <si>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</si>
  <si>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</si>
  <si>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</si>
  <si>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</si>
  <si>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</si>
  <si>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</si>
  <si>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</si>
  <si>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</si>
  <si>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</si>
  <si>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</si>
  <si>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</si>
  <si>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</si>
  <si>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</si>
  <si>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</si>
  <si>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</si>
  <si>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</si>
  <si>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</si>
  <si>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</si>
  <si>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</si>
  <si>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</si>
  <si>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</si>
  <si>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</si>
  <si>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</si>
  <si>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</si>
  <si>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</si>
  <si>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</si>
  <si>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</si>
  <si>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</si>
  <si>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</si>
  <si>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</si>
  <si>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</si>
  <si>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</si>
  <si>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</si>
  <si>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</si>
  <si>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</si>
  <si>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</si>
  <si>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</si>
  <si>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</si>
  <si>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</si>
  <si>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</si>
  <si>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</si>
  <si>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</si>
  <si>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</si>
  <si>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</si>
  <si>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</si>
  <si>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</si>
  <si>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</si>
  <si>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</si>
  <si>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</si>
  <si>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</si>
  <si>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</si>
  <si>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</si>
  <si>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</si>
  <si>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</si>
  <si>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</si>
  <si>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</si>
  <si>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</si>
  <si>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</si>
  <si>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</si>
  <si>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</si>
  <si>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</si>
  <si>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</si>
  <si>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</si>
  <si>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</si>
  <si>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</si>
  <si>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</si>
  <si>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</si>
  <si>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</si>
  <si>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</si>
  <si>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</si>
  <si>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</si>
  <si>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</si>
  <si>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</si>
  <si>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</si>
  <si>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</si>
  <si>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</si>
  <si>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</si>
  <si>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</si>
  <si>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</si>
  <si>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</si>
  <si>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</si>
  <si>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</si>
  <si>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</si>
  <si>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</si>
  <si>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</si>
  <si>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</si>
  <si>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</si>
  <si>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</si>
  <si>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</si>
  <si>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</si>
  <si>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</si>
  <si>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</si>
  <si>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</si>
  <si>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</si>
  <si>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</si>
  <si>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</si>
  <si>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</si>
  <si>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</si>
  <si>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</si>
  <si>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</si>
  <si>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</si>
  <si>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</si>
  <si>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</si>
  <si>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</si>
  <si>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</si>
  <si>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</si>
  <si>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</si>
  <si>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</si>
  <si>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</si>
  <si>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</si>
  <si>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</si>
  <si>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</si>
  <si>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</si>
  <si>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</si>
  <si>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</si>
  <si>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</si>
  <si>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</si>
  <si>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</si>
  <si>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</si>
  <si>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</si>
  <si>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</si>
  <si>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</si>
  <si>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</si>
  <si>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</si>
  <si>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</si>
  <si>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</si>
  <si>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</si>
  <si>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</si>
  <si>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</si>
  <si>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</si>
  <si>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</si>
  <si>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</si>
  <si>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</si>
  <si>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</si>
  <si>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</si>
  <si>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</si>
  <si>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</si>
  <si>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</si>
  <si>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</si>
  <si>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</si>
  <si>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</si>
  <si>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</si>
  <si>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</si>
  <si>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</si>
  <si>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</si>
  <si>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</si>
  <si>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</si>
  <si>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</si>
  <si>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</si>
  <si>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</si>
  <si>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</si>
  <si>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</si>
  <si>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</si>
  <si>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</si>
  <si>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</si>
  <si>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</si>
  <si>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</si>
  <si>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</si>
  <si>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</si>
  <si>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</si>
  <si>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</si>
  <si>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</si>
  <si>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</si>
  <si>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</si>
  <si>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</si>
  <si>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</si>
  <si>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</si>
  <si>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</si>
  <si>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</si>
  <si>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</si>
  <si>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</si>
  <si>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</si>
  <si>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</si>
  <si>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</si>
  <si>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</si>
  <si>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</si>
  <si>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</si>
  <si>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</si>
  <si>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</si>
  <si>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</si>
  <si>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</si>
  <si>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</si>
  <si>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</si>
  <si>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</si>
  <si>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</si>
  <si>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</si>
  <si>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</si>
  <si>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</si>
  <si>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</si>
  <si>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</si>
  <si>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</si>
  <si>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</si>
  <si>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</si>
  <si>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</si>
  <si>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</si>
  <si>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</si>
  <si>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</si>
  <si>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</si>
  <si>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</si>
  <si>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</si>
  <si>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</si>
  <si>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</si>
  <si>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</si>
  <si>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</si>
  <si>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</si>
  <si>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</si>
  <si>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</si>
  <si>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</si>
  <si>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</si>
  <si>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</si>
  <si>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</si>
  <si>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</si>
  <si>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</si>
  <si>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</si>
  <si>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</si>
  <si>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</si>
  <si>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</si>
  <si>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</si>
  <si>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</si>
  <si>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</si>
  <si>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</si>
  <si>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</si>
  <si>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</si>
  <si>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</si>
  <si>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</si>
  <si>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</si>
  <si>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</si>
  <si>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</si>
  <si>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</si>
  <si>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</si>
  <si>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</si>
  <si>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</si>
  <si>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</si>
  <si>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</si>
  <si>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</si>
  <si>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</si>
  <si>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</si>
  <si>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</si>
  <si>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</si>
  <si>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</si>
  <si>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</si>
  <si>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</si>
  <si>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</si>
  <si>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</si>
  <si>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</si>
  <si>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</si>
  <si>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</si>
  <si>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</si>
  <si>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</si>
  <si>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</si>
  <si>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</si>
  <si>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</si>
  <si>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</si>
  <si>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</si>
  <si>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</si>
  <si>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</si>
  <si>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</si>
  <si>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</si>
  <si>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</si>
  <si>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</si>
  <si>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</si>
  <si>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</si>
  <si>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</si>
  <si>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</si>
  <si>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</si>
  <si>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</si>
  <si>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</si>
  <si>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</si>
  <si>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</si>
  <si>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</si>
  <si>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</si>
  <si>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</si>
  <si>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</si>
  <si>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</si>
  <si>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</si>
  <si>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</si>
  <si>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</si>
  <si>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</si>
  <si>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</si>
  <si>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</si>
  <si>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</si>
  <si>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</si>
  <si>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</si>
  <si>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</si>
  <si>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</si>
  <si>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</si>
  <si>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</si>
  <si>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</si>
  <si>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</si>
  <si>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</si>
  <si>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</si>
  <si>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</si>
  <si>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</si>
  <si>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</si>
  <si>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</si>
  <si>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</si>
  <si>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</si>
  <si>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</si>
  <si>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</si>
  <si>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</si>
  <si>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</si>
  <si>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</si>
  <si>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</si>
  <si>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</si>
  <si>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</si>
  <si>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</si>
  <si>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</si>
  <si>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</si>
  <si>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</si>
  <si>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</si>
  <si>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</si>
  <si>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</si>
  <si>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</si>
  <si>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</si>
  <si>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</si>
  <si>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</si>
  <si>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</si>
  <si>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</si>
  <si>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</si>
  <si>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</si>
  <si>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</si>
  <si>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</si>
  <si>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</si>
  <si>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</si>
  <si>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</si>
  <si>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</si>
  <si>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</si>
  <si>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</si>
  <si>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</si>
  <si>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</si>
  <si>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</si>
  <si>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</si>
  <si>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</si>
  <si>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</si>
  <si>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</si>
  <si>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</si>
  <si>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</si>
  <si>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</si>
  <si>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</si>
  <si>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</si>
  <si>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</si>
  <si>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</si>
  <si>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</si>
  <si>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</si>
  <si>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</si>
  <si>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</si>
  <si>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</si>
  <si>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</si>
  <si>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</si>
  <si>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</si>
  <si>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</si>
  <si>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</si>
  <si>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</si>
  <si>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</si>
  <si>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</si>
  <si>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</si>
  <si>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</si>
  <si>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</si>
  <si>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</si>
  <si>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</si>
  <si>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</si>
  <si>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</si>
  <si>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</si>
  <si>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</si>
  <si>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</si>
  <si>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</si>
  <si>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</si>
  <si>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</si>
  <si>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</si>
  <si>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</si>
  <si>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</si>
  <si>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</si>
  <si>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</si>
  <si>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</si>
  <si>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</si>
  <si>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</si>
  <si>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</si>
  <si>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</si>
  <si>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</si>
  <si>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</si>
  <si>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</si>
  <si>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</si>
  <si>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</si>
  <si>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</si>
  <si>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</si>
  <si>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</si>
  <si>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</si>
  <si>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</si>
  <si>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</si>
  <si>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</si>
  <si>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</si>
  <si>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</si>
  <si>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</si>
  <si>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</si>
  <si>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</si>
  <si>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</si>
  <si>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</si>
  <si>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</si>
  <si>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</si>
  <si>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</si>
  <si>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</si>
  <si>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</si>
  <si>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</si>
  <si>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</si>
  <si>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</si>
  <si>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</si>
  <si>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</si>
  <si>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</si>
  <si>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</si>
  <si>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</si>
  <si>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</si>
  <si>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</si>
  <si>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</si>
  <si>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</si>
  <si>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</si>
  <si>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</si>
  <si>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</si>
  <si>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</si>
  <si>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</si>
  <si>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</si>
  <si>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</si>
  <si>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</si>
  <si>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</si>
  <si>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</si>
  <si>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</si>
  <si>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</si>
  <si>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</si>
  <si>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</si>
  <si>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</si>
  <si>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</si>
  <si>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</si>
  <si>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</si>
  <si>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</si>
  <si>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</si>
  <si>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</si>
  <si>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</si>
  <si>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</si>
  <si>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</si>
  <si>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</si>
  <si>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</si>
  <si>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</si>
  <si>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</si>
  <si>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</si>
  <si>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</si>
  <si>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</si>
  <si>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</si>
  <si>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</si>
  <si>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</si>
  <si>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</si>
  <si>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</si>
  <si>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</si>
  <si>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</si>
  <si>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</si>
  <si>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</si>
  <si>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</si>
  <si>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</si>
  <si>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</si>
  <si>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</si>
  <si>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</si>
  <si>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</si>
  <si>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</si>
  <si>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</si>
  <si>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</si>
  <si>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</si>
  <si>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</si>
  <si>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</si>
  <si>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</si>
  <si>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</si>
  <si>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</si>
  <si>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</si>
  <si>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</si>
  <si>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</si>
  <si>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</si>
  <si>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</si>
  <si>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</si>
  <si>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</si>
  <si>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</si>
  <si>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</si>
  <si>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</si>
  <si>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</si>
  <si>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</si>
  <si>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</si>
  <si>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</si>
  <si>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</si>
  <si>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</si>
  <si>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</si>
  <si>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</si>
  <si>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</si>
  <si>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</si>
  <si>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</si>
  <si>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</si>
  <si>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</si>
  <si>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</si>
  <si>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</si>
  <si>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</si>
  <si>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</si>
  <si>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</si>
  <si>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</si>
  <si>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</si>
  <si>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</si>
  <si>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</si>
  <si>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</si>
  <si>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</si>
  <si>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</si>
  <si>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</si>
  <si>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</si>
  <si>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</si>
  <si>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</si>
  <si>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</si>
  <si>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</si>
  <si>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</si>
  <si>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</si>
  <si>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</si>
  <si>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</si>
  <si>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</si>
  <si>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</si>
  <si>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</si>
  <si>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</si>
  <si>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</si>
  <si>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</si>
  <si>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</si>
  <si>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</si>
  <si>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</si>
  <si>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</si>
  <si>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</si>
  <si>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</si>
  <si>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</si>
  <si>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</si>
  <si>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</si>
  <si>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</si>
  <si>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</si>
  <si>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</si>
  <si>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</si>
  <si>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</si>
  <si>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</si>
  <si>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</si>
  <si>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</si>
  <si>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</si>
  <si>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</si>
  <si>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</si>
  <si>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</si>
  <si>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</si>
  <si>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</si>
  <si>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</si>
  <si>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</si>
  <si>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</si>
  <si>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</si>
  <si>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</si>
  <si>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</si>
  <si>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</si>
  <si>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</si>
  <si>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</si>
  <si>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</si>
  <si>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</si>
  <si>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</si>
  <si>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</si>
  <si>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</si>
  <si>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</si>
  <si>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</si>
  <si>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</si>
  <si>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</si>
  <si>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</si>
  <si>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</si>
  <si>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</si>
  <si>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</si>
  <si>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</si>
  <si>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</si>
  <si>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</si>
  <si>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</si>
  <si>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</si>
  <si>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</si>
  <si>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</si>
  <si>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</si>
  <si>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</si>
  <si>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</si>
  <si>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</si>
  <si>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</si>
  <si>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</si>
  <si>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</si>
  <si>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</si>
  <si>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</si>
  <si>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</si>
  <si>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</si>
  <si>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</si>
  <si>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</si>
  <si>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</si>
  <si>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</si>
  <si>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</si>
  <si>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</si>
  <si>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</si>
  <si>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</si>
  <si>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</si>
  <si>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</si>
  <si>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</si>
  <si>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</si>
  <si>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</si>
  <si>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</si>
  <si>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</si>
  <si>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</si>
  <si>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</si>
  <si>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</si>
  <si>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</si>
  <si>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</si>
  <si>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</si>
  <si>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</si>
  <si>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</si>
  <si>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</si>
  <si>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</si>
  <si>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</si>
  <si>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</si>
  <si>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</si>
  <si>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</si>
  <si>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</si>
  <si>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</si>
  <si>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</si>
  <si>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</si>
  <si>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</si>
  <si>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</si>
  <si>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</si>
  <si>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</si>
  <si>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</si>
  <si>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</si>
  <si>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</si>
  <si>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</si>
  <si>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</si>
  <si>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</si>
  <si>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</si>
  <si>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</si>
  <si>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</si>
  <si>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</si>
  <si>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</si>
  <si>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</si>
  <si>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</si>
  <si>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</si>
  <si>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</si>
  <si>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</si>
  <si>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</si>
  <si>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</si>
  <si>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</si>
  <si>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</si>
  <si>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</si>
  <si>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</si>
  <si>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</si>
  <si>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</si>
  <si>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</si>
  <si>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</si>
  <si>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</si>
  <si>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</si>
  <si>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</si>
  <si>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</si>
  <si>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</si>
  <si>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</si>
  <si>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</si>
  <si>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</si>
  <si>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</si>
  <si>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</si>
  <si>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</si>
  <si>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</si>
  <si>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</si>
  <si>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</si>
  <si>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</si>
  <si>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</si>
  <si>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</si>
  <si>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</si>
  <si>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</si>
  <si>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</si>
  <si>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</si>
  <si>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</si>
  <si>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</si>
  <si>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</si>
  <si>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</si>
  <si>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</si>
  <si>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</si>
  <si>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</si>
  <si>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</si>
  <si>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</si>
  <si>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</si>
  <si>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</si>
  <si>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</si>
  <si>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</si>
  <si>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</si>
  <si>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</si>
  <si>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</si>
  <si>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</si>
  <si>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</si>
  <si>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</si>
  <si>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</si>
  <si>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</si>
  <si>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</si>
  <si>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</si>
  <si>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</si>
  <si>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</si>
  <si>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</si>
  <si>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</si>
  <si>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</si>
  <si>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</si>
  <si>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</si>
  <si>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</si>
  <si>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</si>
  <si>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</si>
  <si>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</si>
  <si>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</si>
  <si>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</si>
  <si>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</si>
  <si>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</si>
  <si>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</si>
  <si>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</si>
  <si>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</si>
  <si>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</si>
  <si>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</si>
  <si>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</si>
  <si>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</si>
  <si>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</si>
  <si>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</si>
  <si>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</si>
  <si>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</si>
  <si>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</si>
  <si>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</si>
  <si>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</si>
  <si>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</si>
  <si>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</si>
  <si>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</si>
  <si>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</si>
  <si>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</si>
  <si>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</si>
  <si>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</si>
  <si>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</si>
  <si>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</si>
  <si>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</si>
  <si>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</si>
  <si>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</si>
  <si>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</si>
  <si>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</si>
  <si>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</si>
  <si>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</si>
  <si>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</si>
  <si>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</si>
  <si>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</si>
  <si>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</si>
  <si>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</si>
  <si>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</si>
  <si>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</si>
  <si>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</si>
  <si>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</si>
  <si>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</si>
  <si>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</si>
  <si>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</si>
  <si>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</si>
  <si>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</si>
  <si>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</si>
  <si>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</si>
  <si>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</si>
  <si>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</si>
  <si>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</si>
  <si>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</si>
  <si>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</si>
  <si>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</si>
  <si>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</si>
  <si>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</si>
  <si>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</si>
  <si>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</si>
  <si>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</si>
  <si>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</si>
  <si>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</si>
  <si>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</si>
  <si>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</si>
  <si>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</si>
  <si>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</si>
  <si>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</si>
  <si>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</si>
  <si>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</si>
  <si>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</si>
  <si>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</si>
  <si>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</si>
  <si>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</si>
  <si>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</si>
  <si>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</si>
  <si>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</si>
  <si>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</si>
  <si>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</si>
  <si>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</si>
  <si>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</si>
  <si>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</si>
  <si>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</si>
  <si>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</si>
  <si>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</si>
  <si>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</si>
  <si>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</si>
  <si>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</si>
  <si>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</si>
  <si>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</si>
  <si>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</si>
  <si>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</si>
  <si>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</si>
  <si>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</si>
  <si>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</si>
  <si>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</si>
  <si>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</si>
  <si>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</si>
  <si>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</si>
  <si>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</si>
  <si>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</si>
  <si>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</si>
  <si>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</si>
  <si>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</si>
  <si>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</si>
  <si>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</si>
  <si>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</si>
  <si>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</si>
  <si>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</si>
  <si>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</si>
  <si>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</si>
  <si>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</si>
  <si>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</si>
  <si>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</si>
  <si>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</si>
  <si>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</si>
  <si>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</si>
  <si>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</si>
  <si>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</si>
  <si>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</si>
  <si>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</si>
  <si>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</si>
  <si>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</si>
  <si>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</si>
  <si>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</si>
  <si>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</si>
  <si>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</si>
  <si>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</si>
  <si>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</si>
  <si>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</si>
  <si>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</si>
  <si>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</si>
  <si>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</si>
  <si>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</si>
  <si>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</si>
  <si>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</si>
  <si>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</si>
  <si>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</si>
  <si>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</si>
  <si>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</si>
  <si>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</si>
  <si>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</si>
  <si>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</si>
  <si>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</si>
  <si>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</si>
  <si>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</si>
  <si>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</si>
  <si>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</si>
  <si>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</si>
  <si>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</si>
  <si>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</si>
  <si>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</si>
  <si>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</si>
  <si>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</si>
  <si>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</si>
  <si>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</si>
  <si>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</si>
  <si>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</si>
  <si>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</si>
  <si>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</si>
  <si>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</si>
  <si>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</si>
  <si>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</si>
  <si>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</si>
  <si>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</si>
  <si>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</si>
  <si>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</si>
  <si>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</si>
  <si>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</si>
  <si>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</si>
  <si>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</si>
  <si>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</si>
  <si>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</si>
  <si>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</si>
  <si>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</si>
  <si>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</si>
  <si>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</si>
  <si>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</si>
  <si>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</si>
  <si>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</si>
  <si>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</si>
  <si>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</si>
  <si>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</si>
  <si>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</si>
  <si>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</si>
  <si>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</si>
  <si>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</si>
  <si>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</si>
  <si>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</si>
  <si>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</si>
  <si>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</si>
  <si>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</si>
  <si>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</si>
  <si>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</si>
  <si>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</si>
  <si>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</si>
  <si>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</si>
  <si>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</si>
  <si>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</si>
  <si>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</si>
  <si>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</si>
  <si>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</si>
  <si>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</si>
  <si>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</si>
  <si>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</si>
  <si>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</si>
  <si>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</si>
  <si>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</si>
  <si>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</si>
  <si>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</si>
  <si>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</si>
  <si>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</si>
  <si>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</si>
  <si>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</si>
  <si>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</si>
  <si>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</si>
  <si>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</si>
  <si>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</si>
  <si>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</si>
  <si>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</si>
  <si>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</si>
  <si>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</si>
  <si>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</si>
  <si>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</si>
  <si>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</si>
  <si>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</si>
  <si>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</si>
  <si>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</si>
  <si>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</si>
  <si>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</si>
  <si>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</si>
  <si>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</si>
  <si>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</si>
  <si>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</si>
  <si>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</si>
  <si>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</si>
  <si>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</si>
  <si>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</si>
  <si>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</si>
  <si>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</si>
  <si>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</si>
  <si>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</si>
  <si>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</si>
  <si>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</si>
  <si>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</si>
  <si>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</si>
  <si>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</si>
  <si>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</si>
  <si>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</si>
  <si>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</si>
  <si>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</si>
  <si>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</si>
  <si>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</si>
  <si>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</si>
  <si>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</si>
  <si>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</si>
  <si>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</si>
  <si>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</si>
  <si>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</si>
  <si>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</si>
  <si>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</si>
  <si>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</si>
  <si>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</si>
  <si>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</si>
  <si>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</si>
  <si>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</si>
  <si>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</si>
  <si>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</si>
  <si>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</si>
  <si>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</si>
  <si>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</si>
  <si>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</si>
  <si>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</si>
  <si>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</si>
  <si>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</si>
  <si>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</si>
  <si>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</si>
  <si>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</si>
  <si>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</si>
  <si>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</si>
  <si>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</si>
  <si>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</si>
  <si>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</si>
  <si>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</si>
  <si>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</si>
  <si>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</si>
  <si>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</si>
  <si>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</si>
  <si>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</si>
  <si>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</si>
  <si>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</si>
  <si>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</si>
  <si>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</si>
  <si>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</si>
  <si>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</si>
  <si>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</si>
  <si>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</si>
  <si>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</si>
  <si>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</si>
  <si>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</si>
  <si>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</si>
  <si>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</si>
  <si>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</si>
  <si>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</si>
  <si>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</si>
  <si>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</si>
  <si>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</si>
  <si>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</si>
  <si>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</si>
  <si>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</si>
  <si>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</si>
  <si>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</si>
  <si>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</si>
  <si>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</si>
  <si>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</si>
  <si>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</si>
  <si>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</si>
  <si>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</si>
  <si>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</si>
  <si>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</si>
  <si>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</si>
  <si>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</si>
  <si>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</si>
  <si>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</si>
  <si>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</si>
  <si>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</si>
  <si>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</si>
  <si>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</si>
  <si>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</si>
  <si>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</si>
  <si>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</si>
  <si>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</si>
  <si>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</si>
  <si>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</si>
  <si>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</si>
  <si>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</si>
  <si>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</si>
  <si>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</si>
  <si>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</si>
  <si>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</si>
  <si>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</si>
  <si>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</si>
  <si>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</si>
  <si>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</si>
  <si>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</si>
  <si>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</si>
  <si>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</si>
  <si>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</si>
  <si>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</si>
  <si>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</si>
  <si>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</si>
  <si>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</si>
  <si>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</si>
  <si>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</si>
  <si>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</si>
  <si>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</si>
  <si>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</si>
  <si>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</si>
  <si>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</si>
  <si>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</si>
  <si>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</si>
  <si>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</si>
  <si>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</si>
  <si>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</si>
  <si>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</si>
  <si>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</si>
  <si>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</si>
  <si>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</si>
  <si>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</si>
  <si>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</si>
  <si>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</si>
  <si>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</si>
  <si>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</si>
  <si>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</si>
  <si>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</si>
  <si>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</si>
  <si>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</si>
  <si>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</si>
  <si>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</si>
  <si>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</si>
  <si>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</si>
  <si>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</si>
  <si>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</si>
  <si>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</si>
  <si>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</si>
  <si>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</si>
  <si>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</si>
  <si>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</si>
  <si>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</si>
  <si>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</si>
  <si>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</si>
  <si>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</si>
  <si>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</si>
  <si>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</si>
  <si>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</si>
  <si>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</si>
  <si>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</si>
  <si>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</si>
  <si>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</si>
  <si>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</si>
  <si>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</si>
  <si>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</si>
  <si>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</si>
  <si>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</si>
  <si>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</si>
  <si>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</si>
  <si>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</si>
  <si>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</si>
  <si>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</si>
  <si>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</si>
  <si>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</si>
  <si>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</si>
  <si>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</si>
  <si>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</si>
  <si>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</si>
  <si>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</si>
  <si>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</si>
  <si>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</si>
  <si>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</si>
  <si>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</si>
  <si>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</si>
  <si>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</si>
  <si>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</si>
  <si>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</si>
  <si>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</si>
  <si>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</si>
  <si>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</si>
  <si>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</si>
  <si>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</si>
  <si>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</si>
  <si>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</si>
  <si>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</si>
  <si>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</si>
  <si>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</si>
  <si>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</si>
  <si>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</si>
  <si>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</si>
  <si>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</si>
  <si>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</si>
  <si>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</si>
  <si>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</si>
  <si>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</si>
  <si>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</si>
  <si>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</si>
  <si>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</si>
  <si>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</si>
  <si>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</si>
  <si>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</si>
  <si>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</si>
  <si>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</si>
  <si>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</si>
  <si>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</si>
  <si>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</si>
  <si>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</si>
  <si>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</si>
  <si>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</si>
  <si>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</si>
  <si>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</si>
  <si>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</si>
  <si>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</si>
  <si>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</si>
  <si>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</si>
  <si>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</si>
  <si>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</si>
  <si>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</si>
  <si>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</si>
  <si>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</si>
  <si>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</si>
  <si>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</si>
  <si>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</si>
  <si>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</si>
  <si>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</si>
  <si>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</si>
  <si>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</si>
  <si>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</si>
  <si>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</si>
  <si>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</si>
  <si>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</si>
  <si>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</si>
  <si>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</si>
  <si>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</si>
  <si>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</si>
  <si>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</si>
  <si>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</si>
  <si>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</si>
  <si>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</si>
  <si>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</si>
  <si>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</si>
  <si>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</si>
  <si>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</si>
  <si>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</si>
  <si>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</si>
  <si>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</si>
  <si>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</si>
  <si>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</si>
  <si>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</si>
  <si>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</si>
  <si>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</si>
  <si>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</si>
  <si>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</si>
  <si>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</si>
  <si>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</si>
  <si>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</si>
  <si>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</si>
  <si>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</si>
  <si>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</si>
  <si>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</si>
  <si>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</si>
  <si>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</si>
  <si>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</si>
  <si>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</si>
  <si>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</si>
  <si>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</si>
  <si>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</si>
  <si>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</si>
  <si>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</si>
  <si>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</si>
  <si>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</si>
  <si>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</si>
  <si>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</si>
  <si>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</si>
  <si>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</si>
  <si>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</si>
  <si>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</si>
  <si>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</si>
  <si>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</si>
  <si>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</si>
  <si>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</si>
  <si>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</si>
  <si>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</si>
  <si>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</si>
  <si>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</si>
  <si>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</si>
  <si>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</si>
  <si>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</si>
  <si>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</si>
  <si>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</si>
  <si>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</si>
  <si>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</si>
  <si>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</si>
  <si>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</si>
  <si>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</si>
  <si>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</si>
  <si>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</si>
  <si>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</si>
  <si>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</si>
  <si>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</si>
  <si>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</si>
  <si>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</si>
  <si>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</si>
  <si>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</si>
  <si>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</si>
  <si>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</si>
  <si>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</si>
  <si>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</si>
  <si>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</si>
  <si>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</si>
  <si>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</si>
  <si>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</si>
  <si>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</si>
  <si>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</si>
  <si>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</si>
  <si>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</si>
  <si>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</si>
  <si>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</si>
  <si>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</si>
  <si>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</si>
  <si>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</si>
  <si>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</si>
  <si>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</si>
  <si>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</si>
  <si>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</si>
  <si>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</si>
  <si>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</si>
  <si>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</si>
  <si>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</si>
  <si>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</si>
  <si>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</si>
  <si>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</si>
  <si>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</si>
  <si>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</si>
  <si>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</si>
  <si>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</si>
  <si>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</si>
  <si>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</si>
  <si>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</si>
  <si>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</si>
  <si>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</si>
  <si>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</si>
  <si>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</si>
  <si>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</si>
  <si>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</si>
  <si>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</si>
  <si>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</si>
  <si>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</si>
  <si>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</si>
  <si>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</si>
  <si>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</si>
  <si>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</si>
  <si>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</si>
  <si>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</si>
  <si>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</si>
  <si>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</si>
  <si>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</si>
  <si>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</si>
  <si>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</si>
  <si>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</si>
  <si>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</si>
  <si>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</si>
  <si>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</si>
  <si>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</si>
  <si>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</si>
  <si>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</si>
  <si>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</si>
  <si>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</si>
  <si>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</si>
  <si>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</si>
  <si>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</si>
  <si>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</si>
  <si>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</si>
  <si>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</si>
  <si>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</si>
  <si>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</si>
  <si>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</si>
  <si>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</si>
  <si>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</si>
  <si>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</si>
  <si>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</si>
  <si>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</si>
  <si>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</si>
  <si>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</si>
  <si>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</si>
  <si>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</si>
  <si>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</si>
  <si>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</si>
  <si>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</si>
  <si>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</si>
  <si>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</si>
  <si>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</si>
  <si>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</si>
  <si>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</si>
  <si>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</si>
  <si>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</si>
  <si>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</si>
  <si>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</si>
  <si>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</si>
  <si>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</si>
  <si>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</si>
  <si>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</si>
  <si>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</si>
  <si>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</si>
  <si>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</si>
  <si>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</si>
  <si>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</si>
  <si>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</si>
  <si>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</si>
  <si>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</si>
  <si>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</si>
  <si>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</si>
  <si>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</si>
  <si>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</si>
  <si>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</si>
  <si>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</si>
  <si>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</si>
  <si>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</si>
  <si>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</si>
  <si>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</si>
  <si>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</si>
  <si>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</si>
  <si>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</si>
  <si>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</si>
  <si>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</si>
  <si>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</si>
  <si>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</si>
  <si>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</si>
  <si>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</si>
  <si>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</si>
  <si>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</si>
  <si>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</si>
  <si>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</si>
  <si>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</si>
  <si>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</si>
  <si>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</si>
  <si>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</si>
  <si>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</si>
  <si>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</si>
  <si>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</si>
  <si>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</si>
  <si>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</si>
  <si>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</si>
  <si>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</si>
  <si>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</si>
  <si>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</si>
  <si>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</si>
  <si>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</si>
  <si>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</si>
  <si>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</si>
  <si>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</si>
  <si>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</si>
  <si>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</si>
  <si>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</si>
  <si>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</si>
  <si>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</si>
  <si>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</si>
  <si>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</si>
  <si>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</si>
  <si>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</si>
  <si>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</si>
  <si>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</si>
  <si>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</si>
  <si>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</si>
  <si>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</si>
  <si>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</si>
  <si>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</si>
  <si>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</si>
  <si>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</si>
  <si>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</si>
  <si>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</si>
  <si>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</si>
  <si>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</si>
  <si>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</si>
  <si>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</si>
  <si>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</si>
  <si>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</si>
  <si>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</si>
  <si>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</si>
  <si>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</si>
  <si>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</si>
  <si>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</si>
  <si>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</si>
  <si>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</si>
  <si>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</si>
  <si>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</si>
  <si>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</si>
  <si>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</si>
  <si>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</si>
  <si>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</si>
  <si>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</si>
  <si>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</si>
  <si>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</si>
  <si>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</si>
  <si>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</si>
  <si>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</si>
  <si>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</si>
  <si>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</si>
  <si>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</si>
  <si>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</si>
  <si>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</si>
  <si>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</si>
  <si>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</si>
  <si>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</si>
  <si>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</si>
  <si>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</si>
  <si>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</si>
  <si>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</si>
  <si>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</si>
  <si>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</si>
  <si>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</si>
  <si>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</si>
  <si>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</si>
  <si>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</si>
  <si>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</si>
  <si>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</si>
  <si>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</si>
  <si>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</si>
  <si>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</si>
  <si>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</si>
  <si>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</si>
  <si>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</si>
  <si>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</si>
  <si>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</si>
  <si>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</si>
  <si>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</si>
  <si>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</si>
  <si>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</si>
  <si>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</si>
  <si>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</si>
  <si>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</si>
  <si>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</si>
  <si>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</si>
  <si>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</si>
  <si>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</si>
  <si>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</si>
  <si>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</si>
  <si>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</si>
  <si>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</si>
  <si>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</si>
  <si>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</si>
  <si>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</si>
  <si>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</si>
  <si>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</si>
  <si>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</si>
  <si>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</si>
  <si>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</si>
  <si>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</si>
  <si>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</si>
  <si>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</si>
  <si>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</si>
  <si>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</si>
  <si>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</si>
  <si>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</si>
  <si>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</si>
  <si>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</si>
  <si>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</si>
  <si>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</si>
  <si>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</si>
  <si>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</si>
  <si>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</si>
  <si>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</si>
  <si>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</si>
  <si>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</si>
  <si>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</si>
  <si>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</si>
  <si>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</si>
  <si>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</si>
  <si>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</si>
  <si>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</si>
  <si>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</si>
  <si>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</si>
  <si>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</si>
  <si>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</si>
  <si>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</si>
  <si>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</si>
  <si>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</si>
  <si>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</si>
  <si>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</si>
  <si>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</si>
  <si>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</si>
  <si>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</si>
  <si>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</si>
  <si>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</si>
  <si>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</si>
  <si>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</si>
  <si>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</si>
  <si>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</si>
  <si>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</si>
  <si>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</si>
  <si>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</si>
  <si>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</si>
  <si>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</si>
  <si>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</si>
  <si>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</si>
  <si>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</si>
  <si>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</si>
  <si>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</si>
  <si>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</si>
  <si>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</si>
  <si>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</si>
  <si>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</si>
  <si>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</si>
  <si>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</si>
  <si>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</si>
  <si>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</si>
  <si>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</si>
  <si>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</si>
  <si>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</si>
  <si>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</si>
  <si>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</si>
  <si>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</si>
  <si>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</si>
  <si>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</si>
  <si>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</si>
  <si>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</si>
  <si>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</si>
  <si>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</si>
  <si>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</si>
  <si>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</si>
  <si>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</si>
  <si>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</si>
  <si>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</si>
  <si>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</si>
  <si>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</si>
  <si>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</si>
  <si>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</si>
  <si>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</si>
  <si>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</si>
  <si>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</si>
  <si>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</si>
  <si>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</si>
  <si>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</si>
  <si>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</si>
  <si>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</si>
  <si>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</si>
  <si>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</si>
  <si>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</si>
  <si>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</si>
  <si>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</si>
  <si>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</si>
  <si>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</si>
  <si>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</si>
  <si>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</si>
  <si>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</si>
  <si>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</si>
  <si>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</si>
  <si>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</si>
  <si>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</si>
  <si>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</si>
  <si>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</si>
  <si>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</si>
  <si>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</si>
  <si>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</si>
  <si>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</si>
  <si>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</si>
  <si>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</si>
  <si>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</si>
  <si>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</si>
  <si>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</si>
  <si>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</si>
  <si>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</si>
  <si>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</si>
  <si>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</si>
  <si>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</si>
  <si>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</si>
  <si>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</si>
  <si>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</si>
  <si>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</si>
  <si>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</si>
  <si>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</si>
  <si>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</si>
  <si>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</si>
  <si>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</si>
  <si>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</si>
  <si>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</si>
  <si>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</si>
  <si>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</si>
  <si>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</si>
  <si>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</si>
  <si>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</si>
  <si>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</si>
  <si>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</si>
  <si>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</si>
  <si>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</si>
  <si>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</si>
  <si>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</si>
  <si>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</si>
  <si>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</si>
  <si>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</si>
  <si>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</si>
  <si>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</si>
  <si>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</si>
  <si>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</si>
  <si>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</si>
  <si>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</si>
  <si>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</si>
  <si>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</si>
  <si>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</si>
  <si>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</si>
  <si>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</si>
  <si>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</si>
  <si>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</si>
  <si>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</si>
  <si>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</si>
  <si>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</si>
  <si>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</si>
  <si>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</si>
  <si>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</si>
  <si>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</si>
  <si>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</si>
  <si>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</si>
  <si>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</si>
  <si>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</si>
  <si>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</si>
  <si>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</si>
  <si>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</si>
  <si>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</si>
  <si>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</si>
  <si>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</si>
  <si>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</si>
  <si>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</si>
  <si>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</si>
  <si>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</si>
  <si>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</si>
  <si>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</si>
  <si>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</si>
  <si>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</si>
  <si>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</si>
  <si>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</si>
  <si>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</si>
  <si>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</si>
  <si>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</si>
  <si>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</si>
  <si>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</si>
  <si>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</si>
  <si>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</si>
  <si>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</si>
  <si>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</si>
  <si>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</si>
  <si>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</si>
  <si>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</si>
  <si>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</si>
  <si>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</si>
  <si>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</si>
  <si>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</si>
  <si>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</si>
  <si>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</si>
  <si>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</si>
  <si>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</si>
  <si>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</si>
  <si>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</si>
  <si>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</si>
  <si>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</si>
  <si>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</si>
  <si>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</si>
  <si>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</si>
  <si>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</si>
  <si>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</si>
  <si>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</si>
  <si>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</si>
  <si>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</si>
  <si>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</si>
  <si>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</si>
  <si>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</si>
  <si>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</si>
  <si>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</si>
  <si>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</si>
  <si>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</si>
  <si>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</si>
  <si>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</si>
  <si>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</si>
  <si>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</si>
  <si>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</si>
  <si>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</si>
  <si>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</si>
  <si>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</si>
  <si>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</si>
  <si>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</si>
  <si>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</si>
  <si>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</si>
  <si>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</si>
  <si>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</si>
  <si>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</si>
  <si>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</si>
  <si>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</si>
  <si>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</si>
  <si>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</si>
  <si>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</si>
  <si>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</si>
  <si>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</si>
  <si>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</si>
  <si>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</si>
  <si>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</si>
  <si>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</si>
  <si>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</si>
  <si>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</si>
  <si>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</si>
  <si>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</si>
  <si>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</si>
  <si>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</si>
  <si>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</si>
  <si>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</si>
  <si>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</si>
  <si>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</si>
  <si>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</si>
  <si>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</si>
  <si>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</si>
  <si>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</si>
  <si>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</si>
  <si>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</si>
  <si>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</si>
  <si>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</si>
  <si>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</si>
  <si>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</si>
  <si>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</si>
  <si>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</si>
  <si>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</si>
  <si>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</si>
  <si>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</si>
  <si>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</si>
  <si>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</si>
  <si>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</si>
  <si>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</si>
  <si>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</si>
  <si>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</si>
  <si>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</si>
  <si>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</si>
  <si>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</si>
  <si>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</si>
  <si>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</si>
  <si>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</si>
  <si>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</si>
  <si>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</si>
  <si>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</si>
  <si>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</si>
  <si>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</si>
  <si>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</si>
  <si>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</si>
  <si>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</si>
  <si>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</si>
  <si>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</si>
  <si>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</si>
  <si>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</si>
  <si>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</si>
  <si>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</si>
  <si>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</si>
  <si>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</si>
  <si>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</si>
  <si>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</si>
  <si>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</si>
  <si>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</si>
  <si>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</si>
  <si>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</si>
  <si>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</si>
  <si>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</si>
  <si>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</si>
  <si>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</si>
  <si>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</si>
  <si>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</si>
  <si>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</si>
  <si>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</si>
  <si>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</si>
  <si>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</si>
  <si>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</si>
  <si>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</si>
  <si>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</si>
  <si>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</si>
  <si>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</si>
  <si>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</si>
  <si>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</si>
  <si>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</si>
  <si>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</si>
  <si>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</si>
  <si>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</si>
  <si>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</si>
  <si>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</si>
  <si>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</si>
  <si>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</si>
  <si>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</si>
  <si>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</si>
  <si>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</si>
  <si>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</si>
  <si>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</si>
  <si>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</si>
  <si>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</si>
  <si>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</si>
  <si>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</si>
  <si>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</si>
  <si>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</si>
  <si>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</si>
  <si>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</si>
  <si>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</si>
  <si>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</si>
  <si>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</si>
  <si>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</si>
  <si>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</si>
  <si>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</si>
  <si>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</si>
  <si>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</si>
  <si>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</si>
  <si>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</si>
  <si>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</si>
  <si>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</si>
  <si>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</si>
  <si>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</si>
  <si>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</si>
  <si>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</si>
  <si>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</si>
  <si>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</si>
  <si>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</si>
  <si>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</si>
  <si>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</si>
  <si>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</si>
  <si>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</si>
  <si>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</si>
  <si>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</si>
  <si>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</si>
  <si>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</si>
  <si>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</si>
  <si>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</si>
  <si>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</si>
  <si>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</si>
  <si>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</si>
  <si>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</si>
  <si>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</si>
  <si>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</si>
  <si>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</si>
  <si>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</si>
  <si>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</si>
  <si>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</si>
  <si>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</si>
  <si>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</si>
  <si>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</si>
  <si>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</si>
  <si>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</si>
  <si>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</si>
  <si>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</si>
  <si>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</si>
  <si>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</si>
  <si>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</si>
  <si>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</si>
  <si>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</si>
  <si>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</si>
  <si>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</si>
  <si>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</si>
  <si>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</si>
  <si>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</si>
  <si>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</si>
  <si>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</si>
  <si>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</si>
  <si>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</si>
  <si>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</si>
  <si>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</si>
  <si>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</si>
  <si>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</si>
  <si>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</si>
  <si>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</si>
  <si>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</si>
  <si>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</si>
  <si>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</si>
  <si>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</si>
  <si>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</si>
  <si>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</si>
  <si>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</si>
  <si>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</si>
  <si>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</si>
  <si>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</si>
  <si>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</si>
  <si>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</si>
  <si>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</si>
  <si>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</si>
  <si>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</si>
  <si>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</si>
  <si>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</si>
  <si>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</si>
  <si>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</si>
  <si>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</si>
  <si>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</si>
  <si>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</si>
  <si>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</si>
  <si>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</si>
  <si>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</si>
  <si>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</si>
  <si>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</si>
  <si>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</si>
  <si>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</si>
  <si>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</si>
  <si>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</si>
  <si>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</si>
  <si>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</si>
  <si>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</si>
  <si>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</si>
  <si>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</si>
  <si>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</si>
  <si>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</si>
  <si>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</si>
  <si>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</si>
  <si>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</si>
  <si>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</si>
  <si>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</si>
  <si>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</si>
  <si>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</si>
  <si>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</si>
  <si>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</si>
  <si>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</si>
  <si>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</si>
  <si>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</si>
  <si>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</si>
  <si>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</si>
  <si>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</si>
  <si>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</si>
  <si>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</si>
  <si>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</si>
  <si>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</si>
  <si>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</si>
  <si>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</si>
  <si>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</si>
  <si>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</si>
  <si>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</si>
  <si>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</si>
  <si>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</si>
  <si>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</si>
  <si>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</si>
  <si>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</si>
  <si>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</si>
  <si>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</si>
  <si>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</si>
  <si>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</si>
  <si>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</si>
  <si>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</si>
  <si>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</si>
  <si>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</si>
  <si>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</si>
  <si>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</si>
  <si>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</si>
  <si>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</si>
  <si>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</si>
  <si>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</si>
  <si>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</si>
  <si>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</si>
  <si>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</si>
  <si>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</si>
  <si>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</si>
  <si>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</si>
  <si>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</si>
  <si>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</si>
  <si>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</si>
  <si>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</si>
  <si>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</si>
  <si>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</si>
  <si>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</si>
  <si>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</si>
  <si>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</si>
  <si>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</si>
  <si>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</si>
  <si>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</si>
  <si>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</si>
  <si>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</si>
  <si>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</si>
  <si>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</si>
  <si>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</si>
  <si>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</si>
  <si>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</si>
  <si>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</si>
  <si>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</si>
  <si>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</si>
  <si>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</si>
  <si>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</si>
  <si>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</si>
  <si>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</si>
  <si>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</si>
  <si>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</si>
  <si>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</si>
  <si>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</si>
  <si>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</si>
  <si>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</si>
  <si>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</si>
  <si>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</si>
  <si>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</si>
  <si>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</si>
  <si>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</si>
  <si>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</si>
  <si>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</si>
  <si>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</si>
  <si>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</si>
  <si>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</si>
  <si>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</si>
  <si>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</si>
  <si>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</si>
  <si>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</si>
  <si>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</si>
  <si>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</si>
  <si>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</si>
  <si>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</si>
  <si>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</si>
  <si>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</si>
  <si>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</si>
  <si>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</si>
  <si>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</si>
  <si>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</si>
  <si>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</si>
  <si>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</si>
  <si>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</si>
  <si>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</si>
  <si>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</si>
  <si>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</si>
  <si>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</si>
  <si>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</si>
  <si>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</si>
  <si>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</si>
  <si>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</si>
  <si>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</si>
  <si>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</si>
  <si>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</si>
  <si>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</si>
  <si>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</si>
  <si>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</si>
  <si>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</si>
  <si>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</si>
  <si>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</si>
  <si>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</si>
  <si>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</si>
  <si>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</si>
  <si>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</si>
  <si>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</si>
  <si>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</si>
  <si>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</si>
  <si>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</si>
  <si>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</si>
  <si>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</si>
  <si>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</si>
  <si>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</si>
  <si>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</si>
  <si>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</si>
  <si>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</si>
  <si>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</si>
  <si>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</si>
  <si>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</si>
  <si>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</si>
  <si>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</si>
  <si>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</si>
  <si>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</si>
  <si>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</si>
  <si>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</si>
  <si>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</si>
  <si>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</si>
  <si>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</si>
  <si>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</si>
  <si>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</si>
  <si>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</si>
  <si>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</si>
  <si>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</si>
  <si>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</si>
  <si>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</si>
  <si>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</si>
  <si>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</si>
  <si>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</si>
  <si>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</si>
  <si>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</si>
  <si>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</si>
  <si>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</si>
  <si>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</si>
  <si>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</si>
  <si>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</si>
  <si>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</si>
  <si>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</si>
  <si>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</si>
  <si>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</si>
  <si>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</si>
  <si>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</si>
  <si>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</si>
  <si>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</si>
  <si>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</si>
  <si>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</si>
  <si>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</si>
  <si>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</si>
  <si>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</si>
  <si>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</si>
  <si>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</si>
  <si>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</si>
  <si>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</si>
  <si>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</si>
  <si>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</si>
  <si>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</si>
  <si>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</si>
  <si>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</si>
  <si>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</si>
  <si>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</si>
  <si>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</si>
  <si>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</si>
  <si>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</si>
  <si>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</si>
  <si>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</si>
  <si>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</si>
  <si>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</si>
  <si>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</si>
  <si>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</si>
  <si>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</si>
  <si>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</si>
  <si>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</si>
  <si>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</si>
  <si>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</si>
  <si>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</si>
  <si>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</si>
  <si>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</si>
  <si>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</si>
  <si>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</si>
  <si>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</si>
  <si>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</si>
  <si>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</si>
  <si>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</si>
  <si>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</si>
  <si>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</si>
  <si>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</si>
  <si>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</si>
  <si>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</si>
  <si>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</si>
  <si>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</si>
  <si>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</si>
  <si>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</si>
  <si>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</si>
  <si>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</si>
  <si>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</si>
  <si>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</si>
  <si>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</si>
  <si>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</si>
  <si>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</si>
  <si>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</si>
  <si>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</si>
  <si>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</si>
  <si>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</si>
  <si>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</si>
  <si>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</si>
  <si>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</si>
  <si>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</si>
  <si>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</si>
  <si>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</si>
  <si>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</si>
  <si>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</si>
  <si>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</si>
  <si>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</si>
  <si>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</si>
  <si>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</si>
  <si>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</si>
  <si>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</si>
  <si>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</si>
  <si>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</si>
  <si>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</si>
  <si>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</si>
  <si>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</si>
  <si>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</si>
  <si>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</si>
  <si>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</si>
  <si>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</si>
  <si>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</si>
  <si>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</si>
  <si>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</si>
  <si>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</si>
  <si>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</si>
  <si>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</si>
  <si>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</si>
  <si>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</si>
  <si>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</si>
  <si>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</si>
  <si>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</si>
  <si>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</si>
  <si>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</si>
  <si>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</si>
  <si>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</si>
  <si>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</si>
  <si>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</si>
  <si>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</si>
  <si>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</si>
  <si>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</si>
  <si>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</si>
  <si>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</si>
  <si>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</si>
  <si>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</si>
  <si>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</si>
  <si>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</si>
  <si>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</si>
  <si>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</si>
  <si>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</si>
  <si>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</si>
  <si>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</si>
  <si>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</si>
  <si>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</si>
  <si>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</si>
  <si>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</si>
  <si>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</si>
  <si>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</si>
  <si>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</si>
  <si>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</si>
  <si>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</si>
  <si>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</si>
  <si>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</si>
  <si>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</si>
  <si>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</si>
  <si>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</si>
  <si>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</si>
  <si>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</si>
  <si>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</si>
  <si>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</si>
  <si>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</si>
  <si>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</si>
  <si>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</si>
  <si>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</si>
  <si>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</si>
  <si>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</si>
  <si>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</si>
  <si>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</si>
  <si>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</si>
  <si>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</si>
  <si>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</si>
  <si>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</si>
  <si>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</si>
  <si>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</si>
  <si>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</si>
  <si>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</si>
  <si>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</si>
  <si>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</si>
  <si>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</si>
  <si>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</si>
  <si>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</si>
  <si>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</si>
  <si>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</si>
  <si>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</si>
  <si>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</si>
  <si>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</si>
  <si>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</si>
  <si>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</si>
  <si>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</si>
  <si>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</si>
  <si>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</si>
  <si>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</si>
  <si>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</si>
  <si>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</si>
  <si>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</si>
  <si>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</si>
  <si>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</si>
  <si>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</si>
  <si>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</si>
  <si>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</si>
  <si>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</si>
  <si>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</si>
  <si>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</si>
  <si>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</si>
  <si>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</si>
  <si>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</si>
  <si>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</si>
  <si>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</si>
  <si>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</si>
  <si>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</si>
  <si>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</si>
  <si>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</si>
  <si>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</si>
  <si>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</si>
  <si>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</si>
  <si>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</si>
  <si>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</si>
  <si>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</si>
  <si>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</si>
  <si>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</si>
  <si>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</si>
  <si>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</si>
  <si>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</si>
  <si>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</si>
  <si>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</si>
  <si>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</si>
  <si>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</si>
  <si>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</si>
  <si>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</si>
  <si>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</si>
  <si>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</si>
  <si>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</si>
  <si>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</si>
  <si>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</si>
  <si>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</si>
  <si>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</si>
  <si>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</si>
  <si>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</si>
  <si>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</si>
  <si>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</si>
  <si>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</si>
  <si>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</si>
  <si>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</si>
  <si>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</si>
  <si>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</si>
  <si>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</si>
  <si>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</si>
  <si>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</si>
  <si>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</si>
  <si>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</si>
  <si>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</si>
  <si>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</si>
  <si>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</si>
  <si>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</si>
  <si>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</si>
  <si>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</si>
  <si>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</si>
  <si>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</si>
  <si>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</si>
  <si>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</si>
  <si>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</si>
  <si>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</si>
  <si>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</si>
  <si>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</si>
  <si>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</si>
  <si>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</si>
  <si>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</si>
  <si>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</si>
  <si>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</si>
  <si>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</si>
  <si>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</si>
  <si>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</si>
  <si>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</si>
  <si>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</si>
  <si>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</si>
  <si>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</si>
  <si>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</si>
  <si>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</si>
  <si>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</si>
  <si>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</si>
  <si>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</si>
  <si>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</si>
  <si>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</si>
  <si>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</si>
  <si>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</si>
  <si>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</si>
  <si>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</si>
  <si>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</si>
  <si>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</si>
  <si>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</si>
  <si>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</si>
  <si>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</si>
  <si>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</si>
  <si>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</si>
  <si>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</si>
  <si>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</si>
  <si>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</si>
  <si>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</si>
  <si>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</si>
  <si>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</si>
  <si>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</si>
  <si>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</si>
  <si>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</si>
  <si>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</si>
  <si>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</si>
  <si>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</si>
  <si>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</si>
  <si>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</si>
  <si>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</si>
  <si>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</si>
  <si>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</si>
  <si>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</si>
  <si>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</si>
  <si>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</si>
  <si>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</si>
  <si>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</si>
  <si>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</si>
  <si>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</si>
  <si>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</si>
  <si>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</si>
  <si>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</si>
  <si>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</si>
  <si>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</si>
  <si>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</si>
  <si>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</si>
  <si>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</si>
  <si>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</si>
  <si>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</si>
  <si>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</si>
  <si>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</si>
  <si>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</si>
  <si>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</si>
  <si>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</si>
  <si>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</si>
  <si>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</si>
  <si>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</si>
  <si>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</si>
  <si>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</si>
  <si>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</si>
  <si>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</si>
  <si>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</si>
  <si>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</si>
  <si>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</si>
  <si>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</si>
  <si>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</si>
  <si>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</si>
  <si>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</si>
  <si>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</si>
  <si>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</si>
  <si>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</si>
  <si>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</si>
  <si>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</si>
  <si>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</si>
  <si>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</si>
  <si>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</si>
  <si>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</si>
  <si>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</si>
  <si>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</si>
  <si>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</si>
  <si>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</si>
  <si>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</si>
  <si>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</si>
  <si>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</si>
  <si>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</si>
  <si>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</si>
  <si>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</si>
  <si>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</si>
  <si>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</si>
  <si>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</si>
  <si>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</si>
  <si>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</si>
  <si>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</si>
  <si>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</si>
  <si>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</si>
  <si>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</si>
  <si>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</si>
  <si>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</si>
  <si>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</si>
  <si>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</si>
  <si>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</si>
  <si>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</si>
  <si>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</si>
  <si>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</si>
  <si>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</si>
  <si>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</si>
  <si>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</si>
  <si>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</si>
  <si>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</si>
  <si>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</si>
  <si>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</si>
  <si>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</si>
  <si>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</si>
  <si>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</si>
  <si>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</si>
  <si>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</si>
  <si>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</si>
  <si>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</si>
  <si>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</si>
  <si>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</si>
  <si>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</si>
  <si>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</si>
  <si>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</si>
  <si>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</si>
  <si>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</si>
  <si>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</si>
  <si>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</si>
  <si>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</si>
  <si>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</si>
  <si>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</si>
  <si>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</si>
  <si>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</si>
  <si>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</si>
  <si>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</si>
  <si>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</si>
  <si>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</si>
  <si>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</si>
  <si>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</si>
  <si>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</si>
  <si>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</si>
  <si>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</si>
  <si>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</si>
  <si>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</si>
  <si>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</si>
  <si>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</si>
  <si>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</si>
  <si>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</si>
  <si>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</si>
  <si>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</si>
  <si>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</si>
  <si>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</si>
  <si>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</si>
  <si>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</si>
  <si>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</si>
  <si>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</si>
  <si>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</si>
  <si>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</si>
  <si>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</si>
  <si>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</si>
  <si>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</si>
  <si>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</si>
  <si>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</si>
  <si>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</si>
  <si>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</si>
  <si>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</si>
  <si>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</si>
  <si>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</si>
  <si>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</si>
  <si>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</si>
  <si>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</si>
  <si>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</si>
  <si>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</si>
  <si>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</si>
  <si>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</si>
  <si>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</si>
  <si>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</si>
  <si>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</si>
  <si>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</si>
  <si>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</si>
  <si>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</si>
  <si>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</si>
  <si>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</si>
  <si>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</si>
  <si>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</si>
  <si>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</si>
  <si>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</si>
  <si>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</si>
  <si>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</si>
  <si>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</si>
  <si>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</si>
  <si>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</si>
  <si>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</si>
  <si>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</si>
  <si>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</si>
  <si>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</si>
  <si>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</si>
  <si>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</si>
  <si>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</si>
  <si>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</si>
  <si>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</si>
  <si>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</si>
  <si>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</si>
  <si>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</si>
  <si>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</si>
  <si>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</si>
  <si>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</si>
  <si>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</si>
  <si>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</si>
  <si>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</si>
  <si>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</si>
  <si>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</si>
  <si>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</si>
  <si>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</si>
  <si>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</si>
  <si>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</si>
  <si>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</si>
  <si>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</si>
  <si>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</si>
  <si>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</si>
  <si>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</si>
  <si>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</si>
  <si>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</si>
  <si>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</si>
  <si>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</si>
  <si>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</si>
  <si>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</si>
  <si>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</si>
  <si>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</si>
  <si>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</si>
  <si>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</si>
  <si>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</si>
  <si>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</si>
  <si>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</si>
  <si>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</si>
  <si>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</si>
  <si>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</si>
  <si>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</si>
  <si>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</si>
  <si>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</si>
  <si>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</si>
  <si>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</si>
  <si>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</si>
  <si>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</si>
  <si>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</si>
  <si>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</si>
  <si>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</si>
  <si>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</si>
  <si>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</si>
  <si>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</si>
  <si>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</si>
  <si>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</si>
  <si>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</si>
  <si>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</si>
  <si>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</si>
  <si>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</si>
  <si>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</si>
  <si>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</si>
  <si>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</si>
  <si>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</si>
  <si>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</si>
  <si>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</si>
  <si>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</si>
  <si>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</si>
  <si>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</si>
  <si>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</si>
  <si>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</si>
  <si>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</si>
  <si>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</si>
  <si>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</si>
  <si>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</si>
  <si>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</si>
  <si>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</si>
  <si>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</si>
  <si>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</si>
  <si>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</si>
  <si>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</si>
  <si>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</si>
  <si>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</si>
  <si>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</si>
  <si>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</si>
  <si>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</si>
  <si>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</si>
  <si>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</si>
  <si>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</si>
  <si>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</si>
  <si>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</si>
  <si>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</si>
  <si>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</si>
  <si>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</si>
  <si>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</si>
  <si>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</si>
  <si>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</si>
  <si>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</si>
  <si>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</si>
  <si>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</si>
  <si>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</si>
  <si>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</si>
  <si>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</si>
  <si>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</si>
  <si>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</si>
  <si>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</si>
  <si>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</si>
  <si>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</si>
  <si>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</si>
  <si>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</si>
  <si>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</si>
  <si>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</si>
  <si>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</si>
  <si>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</si>
  <si>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</si>
  <si>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</si>
  <si>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</si>
  <si>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</si>
  <si>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</si>
  <si>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</si>
  <si>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</si>
  <si>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</si>
  <si>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</si>
  <si>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</si>
  <si>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</si>
  <si>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</si>
  <si>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</si>
  <si>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</si>
  <si>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</si>
  <si>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</si>
  <si>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</si>
  <si>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</si>
  <si>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</si>
  <si>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</si>
  <si>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</si>
  <si>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</si>
  <si>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</si>
  <si>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</si>
  <si>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</si>
  <si>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</si>
  <si>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</si>
  <si>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</si>
  <si>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</si>
  <si>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</si>
  <si>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</si>
  <si>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</si>
  <si>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</si>
  <si>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</si>
  <si>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</si>
  <si>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</si>
  <si>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</si>
  <si>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</si>
  <si>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</si>
  <si>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</si>
  <si>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</si>
  <si>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</si>
  <si>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</si>
  <si>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</si>
  <si>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</si>
  <si>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</si>
  <si>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</si>
  <si>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</si>
  <si>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</si>
  <si>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</si>
  <si>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</si>
  <si>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</si>
  <si>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</si>
  <si>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</si>
  <si>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</si>
  <si>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</si>
  <si>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</si>
  <si>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</si>
  <si>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</si>
  <si>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</si>
  <si>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</si>
  <si>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</si>
  <si>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</si>
  <si>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</si>
  <si>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</si>
  <si>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</si>
  <si>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</si>
  <si>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</si>
  <si>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</si>
  <si>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</si>
  <si>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</si>
  <si>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</si>
  <si>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</si>
  <si>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</si>
  <si>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</si>
  <si>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</si>
  <si>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</si>
  <si>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</si>
  <si>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</si>
  <si>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</si>
  <si>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</si>
  <si>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</si>
  <si>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</si>
  <si>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</si>
  <si>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</si>
  <si>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</si>
  <si>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</si>
  <si>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</si>
  <si>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</si>
  <si>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</si>
  <si>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</si>
  <si>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</si>
  <si>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</si>
  <si>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</si>
  <si>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</si>
  <si>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</si>
  <si>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</si>
  <si>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</si>
  <si>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</si>
  <si>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</si>
  <si>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</si>
  <si>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</si>
  <si>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</si>
  <si>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</si>
  <si>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</si>
  <si>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</si>
  <si>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</si>
  <si>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</si>
  <si>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</si>
  <si>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</si>
  <si>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</si>
  <si>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</si>
  <si>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</si>
  <si>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</si>
  <si>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</si>
  <si>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</si>
  <si>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</si>
  <si>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</si>
  <si>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</si>
  <si>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</si>
  <si>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</si>
  <si>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</si>
  <si>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</si>
  <si>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</si>
  <si>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</si>
  <si>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</si>
  <si>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</si>
  <si>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</si>
  <si>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</si>
  <si>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</si>
  <si>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</si>
  <si>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</si>
  <si>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</si>
  <si>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</si>
  <si>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</si>
  <si>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</si>
  <si>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</si>
  <si>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</si>
  <si>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</si>
  <si>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</si>
  <si>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</si>
  <si>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</si>
  <si>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</si>
  <si>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</si>
  <si>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</si>
  <si>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</si>
  <si>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</si>
  <si>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</si>
  <si>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</si>
  <si>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</si>
  <si>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</si>
  <si>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</si>
  <si>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</si>
  <si>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</si>
  <si>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</si>
  <si>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</si>
  <si>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</si>
  <si>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</si>
  <si>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</si>
  <si>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</si>
  <si>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</si>
  <si>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</si>
  <si>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</si>
  <si>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</si>
  <si>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</si>
  <si>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</si>
  <si>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</si>
  <si>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</si>
  <si>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</si>
  <si>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</si>
  <si>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</si>
  <si>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</si>
  <si>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</si>
  <si>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</si>
  <si>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</si>
  <si>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</si>
  <si>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</si>
  <si>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</si>
  <si>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</si>
  <si>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</si>
  <si>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</si>
  <si>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</si>
  <si>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</si>
  <si>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</si>
  <si>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</si>
  <si>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</si>
  <si>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</si>
  <si>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</si>
  <si>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</si>
  <si>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</si>
  <si>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</si>
  <si>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</si>
  <si>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</si>
  <si>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</si>
  <si>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</si>
  <si>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</si>
  <si>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</si>
  <si>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</si>
  <si>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</si>
  <si>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</si>
  <si>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</si>
  <si>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</si>
  <si>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</si>
  <si>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</si>
  <si>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</si>
  <si>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</si>
  <si>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</si>
  <si>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</si>
  <si>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</si>
  <si>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</si>
  <si>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</si>
  <si>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</si>
  <si>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</si>
  <si>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</si>
  <si>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</si>
  <si>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</si>
  <si>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</si>
  <si>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</si>
  <si>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</si>
  <si>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</si>
  <si>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</si>
  <si>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</si>
  <si>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</si>
  <si>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</si>
  <si>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</si>
  <si>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</si>
  <si>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</si>
  <si>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</si>
  <si>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</si>
  <si>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</si>
  <si>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</si>
  <si>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</si>
  <si>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</si>
  <si>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</si>
  <si>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</si>
  <si>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</si>
  <si>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</si>
  <si>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</si>
  <si>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</si>
  <si>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</si>
  <si>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</si>
  <si>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</si>
  <si>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</si>
  <si>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</si>
  <si>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</si>
  <si>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</si>
  <si>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</si>
  <si>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</si>
  <si>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</si>
  <si>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</si>
  <si>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</si>
  <si>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</si>
  <si>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</si>
  <si>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</si>
  <si>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</si>
  <si>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</si>
  <si>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</si>
  <si>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</si>
  <si>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</si>
  <si>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</si>
  <si>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</si>
  <si>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</si>
  <si>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</si>
  <si>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</si>
  <si>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</si>
  <si>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</si>
  <si>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</si>
  <si>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</si>
  <si>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</si>
  <si>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</si>
  <si>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</si>
  <si>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</si>
  <si>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</si>
  <si>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</si>
  <si>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</si>
  <si>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</si>
  <si>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</si>
  <si>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</si>
  <si>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</si>
  <si>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</si>
  <si>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</si>
  <si>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</si>
  <si>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</si>
  <si>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</si>
  <si>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</si>
  <si>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</si>
  <si>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</si>
  <si>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</si>
  <si>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</si>
  <si>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</si>
  <si>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</si>
  <si>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</si>
  <si>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</si>
  <si>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</si>
  <si>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</si>
  <si>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</si>
  <si>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</si>
  <si>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</si>
  <si>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</si>
  <si>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</si>
  <si>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</si>
  <si>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</si>
  <si>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</si>
  <si>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</si>
  <si>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</si>
  <si>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</si>
  <si>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</si>
  <si>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</si>
  <si>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</si>
  <si>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</si>
  <si>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</si>
  <si>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</si>
  <si>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</si>
  <si>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</si>
  <si>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</si>
  <si>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</si>
  <si>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</si>
  <si>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</si>
  <si>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</si>
  <si>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</si>
  <si>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</si>
  <si>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</si>
  <si>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</si>
  <si>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</si>
  <si>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</si>
  <si>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</si>
  <si>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</si>
  <si>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</si>
  <si>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</si>
  <si>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</si>
  <si>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</si>
  <si>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</si>
  <si>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</si>
  <si>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</si>
  <si>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</si>
  <si>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</si>
  <si>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</si>
  <si>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</si>
  <si>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</si>
  <si>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</si>
  <si>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</si>
  <si>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</si>
  <si>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</si>
  <si>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</si>
  <si>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</si>
  <si>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</si>
  <si>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</si>
  <si>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</si>
  <si>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</si>
  <si>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</si>
  <si>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</si>
  <si>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</si>
  <si>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</si>
  <si>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</si>
  <si>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</si>
  <si>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</si>
  <si>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</si>
  <si>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</si>
  <si>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</si>
  <si>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</si>
  <si>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</si>
  <si>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</si>
  <si>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</si>
  <si>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</si>
  <si>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</si>
  <si>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</si>
  <si>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</si>
  <si>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</si>
  <si>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</si>
  <si>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</si>
  <si>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</si>
  <si>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</si>
  <si>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</si>
  <si>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</si>
  <si>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</si>
  <si>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</si>
  <si>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</si>
  <si>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</si>
  <si>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</si>
  <si>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</si>
  <si>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</si>
  <si>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</si>
  <si>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</si>
  <si>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</si>
  <si>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</si>
  <si>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</si>
  <si>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</si>
  <si>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</si>
  <si>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</si>
  <si>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</si>
  <si>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</si>
  <si>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</si>
  <si>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</si>
  <si>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</si>
  <si>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</si>
  <si>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</si>
  <si>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</si>
  <si>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</si>
  <si>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</si>
  <si>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</si>
  <si>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</si>
  <si>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</si>
  <si>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</si>
  <si>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</si>
  <si>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</si>
  <si>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</si>
  <si>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</si>
  <si>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</si>
  <si>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</si>
  <si>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</si>
  <si>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</si>
  <si>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</si>
  <si>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</si>
  <si>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</si>
  <si>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</si>
  <si>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</si>
  <si>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</si>
  <si>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</si>
  <si>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</si>
  <si>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</si>
  <si>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</si>
  <si>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</si>
  <si>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</si>
  <si>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</si>
  <si>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</si>
  <si>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</si>
  <si>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</si>
  <si>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</si>
  <si>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</si>
  <si>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</si>
  <si>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</si>
  <si>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</si>
  <si>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</si>
  <si>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</si>
  <si>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</si>
  <si>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</si>
  <si>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</si>
  <si>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</si>
  <si>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</si>
  <si>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</si>
  <si>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</si>
  <si>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</si>
  <si>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</si>
  <si>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</si>
  <si>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</si>
  <si>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</si>
  <si>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</si>
  <si>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</si>
  <si>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</si>
  <si>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</si>
  <si>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</si>
  <si>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</si>
  <si>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</si>
  <si>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</si>
  <si>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</si>
  <si>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</si>
  <si>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</si>
  <si>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</si>
  <si>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</si>
  <si>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</si>
  <si>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</si>
  <si>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</si>
  <si>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</si>
  <si>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</si>
  <si>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</si>
  <si>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</si>
  <si>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</si>
  <si>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</si>
  <si>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</si>
  <si>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</si>
  <si>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</si>
  <si>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</si>
  <si>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</si>
  <si>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</si>
  <si>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</si>
  <si>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</si>
  <si>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</si>
  <si>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</si>
  <si>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</si>
  <si>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</si>
  <si>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</si>
  <si>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</si>
  <si>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</si>
  <si>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</si>
  <si>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</si>
  <si>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</si>
  <si>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</si>
  <si>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</si>
  <si>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</si>
  <si>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</si>
  <si>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</si>
  <si>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</si>
  <si>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</si>
  <si>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</si>
  <si>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</si>
  <si>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</si>
  <si>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</si>
  <si>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</si>
  <si>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</si>
  <si>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</si>
  <si>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</si>
  <si>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</si>
  <si>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</si>
  <si>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</si>
  <si>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</si>
  <si>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</si>
  <si>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</si>
  <si>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</si>
  <si>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</si>
  <si>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</si>
  <si>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</si>
  <si>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</si>
  <si>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</si>
  <si>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</si>
  <si>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</si>
  <si>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</si>
  <si>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</si>
  <si>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</si>
  <si>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</si>
  <si>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</si>
  <si>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</si>
  <si>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</si>
  <si>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</si>
  <si>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</si>
  <si>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</si>
  <si>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</si>
  <si>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</si>
  <si>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</si>
  <si>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</si>
  <si>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</si>
  <si>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</si>
  <si>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</si>
  <si>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</si>
  <si>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</si>
  <si>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</si>
  <si>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</si>
  <si>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</si>
  <si>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</si>
  <si>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</si>
  <si>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</si>
  <si>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</si>
  <si>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</si>
  <si>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</si>
  <si>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</si>
  <si>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</si>
  <si>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</si>
  <si>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</si>
  <si>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</si>
  <si>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</si>
  <si>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</si>
  <si>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</si>
  <si>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</si>
  <si>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</si>
  <si>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</si>
  <si>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</si>
  <si>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</si>
  <si>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</si>
  <si>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</si>
  <si>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</si>
  <si>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</si>
  <si>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</si>
  <si>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</si>
  <si>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</si>
  <si>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</si>
  <si>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</si>
  <si>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</si>
  <si>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</si>
  <si>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</si>
  <si>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</si>
  <si>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</si>
  <si>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</si>
  <si>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</si>
  <si>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</si>
  <si>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</si>
  <si>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</si>
  <si>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</si>
  <si>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</si>
  <si>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</si>
  <si>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</si>
  <si>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</si>
  <si>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</si>
  <si>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</si>
  <si>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</si>
  <si>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</si>
  <si>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</si>
  <si>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</si>
  <si>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</si>
  <si>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</si>
  <si>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</si>
  <si>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</si>
  <si>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</si>
  <si>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</si>
  <si>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</si>
  <si>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</si>
  <si>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</si>
  <si>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</si>
  <si>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</si>
  <si>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</si>
  <si>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</si>
  <si>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</si>
  <si>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</si>
  <si>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</si>
  <si>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</si>
  <si>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</si>
  <si>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</si>
  <si>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</si>
  <si>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</si>
  <si>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</si>
  <si>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</si>
  <si>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</si>
  <si>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</si>
  <si>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</si>
  <si>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</si>
  <si>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</si>
  <si>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</si>
  <si>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</si>
  <si>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</si>
  <si>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</si>
  <si>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</si>
  <si>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</si>
  <si>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</si>
  <si>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</si>
  <si>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</si>
  <si>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</si>
  <si>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</si>
  <si>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</si>
  <si>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</si>
  <si>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</si>
  <si>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</si>
  <si>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</si>
  <si>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</si>
  <si>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</si>
  <si>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</si>
  <si>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</si>
  <si>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</si>
  <si>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</si>
  <si>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</si>
  <si>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</si>
  <si>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</si>
  <si>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</si>
  <si>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</si>
  <si>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</si>
  <si>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</si>
  <si>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</si>
  <si>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</si>
  <si>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</si>
  <si>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</si>
  <si>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</si>
  <si>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</si>
  <si>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</si>
  <si>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</si>
  <si>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</si>
  <si>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</si>
  <si>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</si>
  <si>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</si>
  <si>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</si>
  <si>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</si>
  <si>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</si>
  <si>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</si>
  <si>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</si>
  <si>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</si>
  <si>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</si>
  <si>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</si>
  <si>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</si>
  <si>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</si>
  <si>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</si>
  <si>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</si>
  <si>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</si>
  <si>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</si>
  <si>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</si>
  <si>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</si>
  <si>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</si>
  <si>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</si>
  <si>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</si>
  <si>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</si>
  <si>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</si>
  <si>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</si>
  <si>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</si>
  <si>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</si>
  <si>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</si>
  <si>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</si>
  <si>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</si>
  <si>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</si>
  <si>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</si>
  <si>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</si>
  <si>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</si>
  <si>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</si>
  <si>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</si>
  <si>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</si>
  <si>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</si>
  <si>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</si>
  <si>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</si>
  <si>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</si>
  <si>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</si>
  <si>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</si>
  <si>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</si>
  <si>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</si>
  <si>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</si>
  <si>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</si>
  <si>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</si>
  <si>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</si>
  <si>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</si>
  <si>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</si>
  <si>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</si>
  <si>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</si>
  <si>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</si>
  <si>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</si>
  <si>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</si>
  <si>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</si>
  <si>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</si>
  <si>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</si>
  <si>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</si>
  <si>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</si>
  <si>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</si>
  <si>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</si>
  <si>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</si>
  <si>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</si>
  <si>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</si>
  <si>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</si>
  <si>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</si>
  <si>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</si>
  <si>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</si>
  <si>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</si>
  <si>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</si>
  <si>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</si>
  <si>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</si>
  <si>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</si>
  <si>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</si>
  <si>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</si>
  <si>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</si>
  <si>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</si>
  <si>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</si>
  <si>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</si>
  <si>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</si>
  <si>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</si>
  <si>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</si>
  <si>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</si>
  <si>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</si>
  <si>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</si>
  <si>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</si>
  <si>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</si>
  <si>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</si>
  <si>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</si>
  <si>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</si>
  <si>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</si>
  <si>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</si>
  <si>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</si>
  <si>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</si>
  <si>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</si>
  <si>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</si>
  <si>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</si>
  <si>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</si>
  <si>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</si>
  <si>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</si>
  <si>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</si>
  <si>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</si>
  <si>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</si>
  <si>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</si>
  <si>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</si>
  <si>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</si>
  <si>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</si>
  <si>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</si>
  <si>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</si>
  <si>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</si>
  <si>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</si>
  <si>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</si>
  <si>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</si>
  <si>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</si>
  <si>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</si>
  <si>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</si>
  <si>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</si>
  <si>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</si>
  <si>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</si>
  <si>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</si>
  <si>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</si>
  <si>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</si>
  <si>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</si>
  <si>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</si>
  <si>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</si>
  <si>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</si>
  <si>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</si>
  <si>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</si>
  <si>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</si>
  <si>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</si>
  <si>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</si>
  <si>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</si>
  <si>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</si>
  <si>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</si>
  <si>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</si>
  <si>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</si>
  <si>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</si>
  <si>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</si>
  <si>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</si>
  <si>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</si>
  <si>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</si>
  <si>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</si>
  <si>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</si>
  <si>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</si>
  <si>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</si>
  <si>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</si>
  <si>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</si>
  <si>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</si>
  <si>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</si>
  <si>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</si>
  <si>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</si>
  <si>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</si>
  <si>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</si>
  <si>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</si>
  <si>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</si>
  <si>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</si>
  <si>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</si>
  <si>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</si>
  <si>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</si>
  <si>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</si>
  <si>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</si>
  <si>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</si>
  <si>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</si>
  <si>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</si>
  <si>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</si>
  <si>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</si>
  <si>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</si>
  <si>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</si>
  <si>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</si>
  <si>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</si>
  <si>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</si>
  <si>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</si>
  <si>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</si>
  <si>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</si>
  <si>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</si>
  <si>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</si>
  <si>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</si>
  <si>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</si>
  <si>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</si>
  <si>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</si>
  <si>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</si>
  <si>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</si>
  <si>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</si>
  <si>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</si>
  <si>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</si>
  <si>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</si>
  <si>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</si>
  <si>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</si>
  <si>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</si>
  <si>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</si>
  <si>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</si>
  <si>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</si>
  <si>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</si>
  <si>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</si>
  <si>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</si>
  <si>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</si>
  <si>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</si>
  <si>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</si>
  <si>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</si>
  <si>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</si>
  <si>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</si>
  <si>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</si>
  <si>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</si>
  <si>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</si>
  <si>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</si>
  <si>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</si>
  <si>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</si>
  <si>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</si>
  <si>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</si>
  <si>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</si>
  <si>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</si>
  <si>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</si>
  <si>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</si>
  <si>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</si>
  <si>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</si>
  <si>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</si>
  <si>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</si>
  <si>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</si>
  <si>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</si>
  <si>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</si>
  <si>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</si>
  <si>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</si>
  <si>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</si>
  <si>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</si>
  <si>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</si>
  <si>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</si>
  <si>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</si>
  <si>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</si>
  <si>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</si>
  <si>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</si>
  <si>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</si>
  <si>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</si>
  <si>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</si>
  <si>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</si>
  <si>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</si>
  <si>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</si>
  <si>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</si>
  <si>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</si>
  <si>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</si>
  <si>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</si>
  <si>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</si>
  <si>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</si>
  <si>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</si>
  <si>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</si>
  <si>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</si>
  <si>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</si>
  <si>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</si>
  <si>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</si>
  <si>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</si>
  <si>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</si>
  <si>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</si>
  <si>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</si>
  <si>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</si>
  <si>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</si>
  <si>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</si>
  <si>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</si>
  <si>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</si>
  <si>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</si>
  <si>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</si>
  <si>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</si>
  <si>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</si>
  <si>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</si>
  <si>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</si>
  <si>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</si>
  <si>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</si>
  <si>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</si>
  <si>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</si>
  <si>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</si>
  <si>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</si>
  <si>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</si>
  <si>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</si>
  <si>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</si>
  <si>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</si>
  <si>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</si>
  <si>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</si>
  <si>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</si>
  <si>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</si>
  <si>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</si>
  <si>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</si>
  <si>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</si>
  <si>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</si>
  <si>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</si>
  <si>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</si>
  <si>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</si>
  <si>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</si>
  <si>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</si>
  <si>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</si>
  <si>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</si>
  <si>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</si>
  <si>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</si>
  <si>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</si>
  <si>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</si>
  <si>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</si>
  <si>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</si>
  <si>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</si>
  <si>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</si>
  <si>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</si>
  <si>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</si>
  <si>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</si>
  <si>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</si>
  <si>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</si>
  <si>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</si>
  <si>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</si>
  <si>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</si>
  <si>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</si>
  <si>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</si>
  <si>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</si>
  <si>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</si>
  <si>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</si>
  <si>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</si>
  <si>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</si>
  <si>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</si>
  <si>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</si>
  <si>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</si>
  <si>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</si>
  <si>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</si>
  <si>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</si>
  <si>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</si>
  <si>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</si>
  <si>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</si>
  <si>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</si>
  <si>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</si>
  <si>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</si>
  <si>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</si>
  <si>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</si>
  <si>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</si>
  <si>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</si>
  <si>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</si>
  <si>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</si>
  <si>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</si>
  <si>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</si>
  <si>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</si>
  <si>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</si>
  <si>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</si>
  <si>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</si>
  <si>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</si>
  <si>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</si>
  <si>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</si>
  <si>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</si>
  <si>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</si>
  <si>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</si>
  <si>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</si>
  <si>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</si>
  <si>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</si>
  <si>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</si>
  <si>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</si>
  <si>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</si>
  <si>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</si>
  <si>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</si>
  <si>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</si>
  <si>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</si>
  <si>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</si>
  <si>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</si>
  <si>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</si>
  <si>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</si>
  <si>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</si>
  <si>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</si>
  <si>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</si>
  <si>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</si>
  <si>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</si>
  <si>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</si>
  <si>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</si>
  <si>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</si>
  <si>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</si>
  <si>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</si>
  <si>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</si>
  <si>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</si>
  <si>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</si>
  <si>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</si>
  <si>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</si>
  <si>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</si>
  <si>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</si>
  <si>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</si>
  <si>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</si>
  <si>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</si>
  <si>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</si>
  <si>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</si>
  <si>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</si>
  <si>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</si>
  <si>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</si>
  <si>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</si>
  <si>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</si>
  <si>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</si>
  <si>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</si>
  <si>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</si>
  <si>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</si>
  <si>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</si>
  <si>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</si>
  <si>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</si>
  <si>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</si>
  <si>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</si>
  <si>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</si>
  <si>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</si>
  <si>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</si>
  <si>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</si>
  <si>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</si>
  <si>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</si>
  <si>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</si>
  <si>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</si>
  <si>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</si>
  <si>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</si>
  <si>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</si>
  <si>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</si>
  <si>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</si>
  <si>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</si>
  <si>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</si>
  <si>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</si>
  <si>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</si>
  <si>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</si>
  <si>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</si>
  <si>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</si>
  <si>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</si>
  <si>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</si>
  <si>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</si>
  <si>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</si>
  <si>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</si>
  <si>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</si>
  <si>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</si>
  <si>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</si>
  <si>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</si>
  <si>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</si>
  <si>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</si>
  <si>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</si>
  <si>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</si>
  <si>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</si>
  <si>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</si>
  <si>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</si>
  <si>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</si>
  <si>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</si>
  <si>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</si>
  <si>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</si>
  <si>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</si>
  <si>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</si>
  <si>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</si>
  <si>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</si>
  <si>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</si>
  <si>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</si>
  <si>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</si>
  <si>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</si>
  <si>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</si>
  <si>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</si>
  <si>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</si>
  <si>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</si>
  <si>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</si>
  <si>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</si>
  <si>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</si>
  <si>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</si>
  <si>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</si>
  <si>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</si>
  <si>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</si>
  <si>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</si>
  <si>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</si>
  <si>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</si>
  <si>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</si>
  <si>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</si>
  <si>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</si>
  <si>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</si>
  <si>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</si>
  <si>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</si>
  <si>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</si>
  <si>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</si>
  <si>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</si>
  <si>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</si>
  <si>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</si>
  <si>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</si>
  <si>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</si>
  <si>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</si>
  <si>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</si>
  <si>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</si>
  <si>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</si>
  <si>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</si>
  <si>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</si>
  <si>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</si>
  <si>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</si>
  <si>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</si>
  <si>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</si>
  <si>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</si>
  <si>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</si>
  <si>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</si>
  <si>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</si>
  <si>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</si>
  <si>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</si>
  <si>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</si>
  <si>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</si>
  <si>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</si>
  <si>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</si>
  <si>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</si>
  <si>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</si>
  <si>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</si>
  <si>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</si>
  <si>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</si>
  <si>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</si>
  <si>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</si>
  <si>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</si>
  <si>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</si>
  <si>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</si>
  <si>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</si>
  <si>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</si>
  <si>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</si>
  <si>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</si>
  <si>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</si>
  <si>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</si>
  <si>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</si>
  <si>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</si>
  <si>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</si>
  <si>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</si>
  <si>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</si>
  <si>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</si>
  <si>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</si>
  <si>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</si>
  <si>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</si>
  <si>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</si>
  <si>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</si>
  <si>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</si>
  <si>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</si>
  <si>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</si>
  <si>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</si>
  <si>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</si>
  <si>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</si>
  <si>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</si>
  <si>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</si>
  <si>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</si>
  <si>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</si>
  <si>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</si>
  <si>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</si>
  <si>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</si>
  <si>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</si>
  <si>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</si>
  <si>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</si>
  <si>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</si>
  <si>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</si>
  <si>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</si>
  <si>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</si>
  <si>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</si>
  <si>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</si>
  <si>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</si>
  <si>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</si>
  <si>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</si>
  <si>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</si>
  <si>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</si>
  <si>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</si>
  <si>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</si>
  <si>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</si>
  <si>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</si>
  <si>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</si>
  <si>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</si>
  <si>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</si>
  <si>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</si>
  <si>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</si>
  <si>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</si>
  <si>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</si>
  <si>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</si>
  <si>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</si>
  <si>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</si>
  <si>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</si>
  <si>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</si>
  <si>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</si>
  <si>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</si>
  <si>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</si>
  <si>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</si>
  <si>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</si>
  <si>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</si>
  <si>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</si>
  <si>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</si>
  <si>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</si>
  <si>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</si>
  <si>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</si>
  <si>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</si>
  <si>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</si>
  <si>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</si>
  <si>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</si>
  <si>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</si>
  <si>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</si>
  <si>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</si>
  <si>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</si>
  <si>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</si>
  <si>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</si>
  <si>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</si>
  <si>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</si>
  <si>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</si>
  <si>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</si>
  <si>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</si>
  <si>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</si>
  <si>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</si>
  <si>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</si>
  <si>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</si>
  <si>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</si>
  <si>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</si>
  <si>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</si>
  <si>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</si>
  <si>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</si>
  <si>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</si>
  <si>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</si>
  <si>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</si>
  <si>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</si>
  <si>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</si>
  <si>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</si>
  <si>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</si>
  <si>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</si>
  <si>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</si>
  <si>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</si>
  <si>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</si>
  <si>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</si>
  <si>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</si>
  <si>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</si>
  <si>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</si>
  <si>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</si>
  <si>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</si>
  <si>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</si>
  <si>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</si>
  <si>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</si>
  <si>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</si>
  <si>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</si>
  <si>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</si>
  <si>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</si>
  <si>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</si>
  <si>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</si>
  <si>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</si>
  <si>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</si>
  <si>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</si>
  <si>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</si>
  <si>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</si>
  <si>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</si>
  <si>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</si>
  <si>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</si>
  <si>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</si>
  <si>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</si>
  <si>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</si>
  <si>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</si>
  <si>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</si>
  <si>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</si>
  <si>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</si>
  <si>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</si>
  <si>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</si>
  <si>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</si>
  <si>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</si>
  <si>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</si>
  <si>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</si>
  <si>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</si>
  <si>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</si>
  <si>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</si>
  <si>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</si>
  <si>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</si>
  <si>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</si>
  <si>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</si>
  <si>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</si>
  <si>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</si>
  <si>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</si>
  <si>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</si>
  <si>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</si>
  <si>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</si>
  <si>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</si>
  <si>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</si>
  <si>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</si>
  <si>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</si>
  <si>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</si>
  <si>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</si>
  <si>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</si>
  <si>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</si>
  <si>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</si>
  <si>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</si>
  <si>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</si>
  <si>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</si>
  <si>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</si>
  <si>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</si>
  <si>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</si>
  <si>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</si>
  <si>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</si>
  <si>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</si>
  <si>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</si>
  <si>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</si>
  <si>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</si>
  <si>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</si>
  <si>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</si>
  <si>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</si>
  <si>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</si>
  <si>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</si>
  <si>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</si>
  <si>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</si>
  <si>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</si>
  <si>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</si>
  <si>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</si>
  <si>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</si>
  <si>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</si>
  <si>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</si>
  <si>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</si>
  <si>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</si>
  <si>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</si>
  <si>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</si>
  <si>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</si>
  <si>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</si>
  <si>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</si>
  <si>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</si>
  <si>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</si>
  <si>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</si>
  <si>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</si>
  <si>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</si>
  <si>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</si>
  <si>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</si>
  <si>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</si>
  <si>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</si>
  <si>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</si>
  <si>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</si>
  <si>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</si>
  <si>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</si>
  <si>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</si>
  <si>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</si>
  <si>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</si>
  <si>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</si>
  <si>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</si>
  <si>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</si>
  <si>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</si>
  <si>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</si>
  <si>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</si>
  <si>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</si>
  <si>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</si>
  <si>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</si>
  <si>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</si>
  <si>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</si>
  <si>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</si>
  <si>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</si>
  <si>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</si>
  <si>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</si>
  <si>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</si>
  <si>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</si>
  <si>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</si>
  <si>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</si>
  <si>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</si>
  <si>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</si>
  <si>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</si>
  <si>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</si>
  <si>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</si>
  <si>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</si>
  <si>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</si>
  <si>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</si>
  <si>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</si>
  <si>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</si>
  <si>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</si>
  <si>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</si>
  <si>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</si>
  <si>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</si>
  <si>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</si>
  <si>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</si>
  <si>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</si>
  <si>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</si>
  <si>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</si>
  <si>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</si>
  <si>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</si>
  <si>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</si>
  <si>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</si>
  <si>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</si>
  <si>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</si>
  <si>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</si>
  <si>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</si>
  <si>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</si>
  <si>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</si>
  <si>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</si>
  <si>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</si>
  <si>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</si>
  <si>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</si>
  <si>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</si>
  <si>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</si>
  <si>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</si>
  <si>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</si>
  <si>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</si>
  <si>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</si>
  <si>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</si>
  <si>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</si>
  <si>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</si>
  <si>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</si>
  <si>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</si>
  <si>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</si>
  <si>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</si>
  <si>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</si>
  <si>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</si>
  <si>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</si>
  <si>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</si>
  <si>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</si>
  <si>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</si>
  <si>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</si>
  <si>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</si>
  <si>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</si>
  <si>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</si>
  <si>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</si>
  <si>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</si>
  <si>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</si>
  <si>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</si>
  <si>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</si>
  <si>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</si>
  <si>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</si>
  <si>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</si>
  <si>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</si>
  <si>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</si>
  <si>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</si>
  <si>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</si>
  <si>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</si>
  <si>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</si>
  <si>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</si>
  <si>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</si>
  <si>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</si>
  <si>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</si>
  <si>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</si>
  <si>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</si>
  <si>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</si>
  <si>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</si>
  <si>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</si>
  <si>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</si>
  <si>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</si>
  <si>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</si>
  <si>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</si>
  <si>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</si>
  <si>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</si>
  <si>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</si>
  <si>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</si>
  <si>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</si>
  <si>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</si>
  <si>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</si>
  <si>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</si>
  <si>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</si>
  <si>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</si>
  <si>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</si>
  <si>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</si>
  <si>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</si>
  <si>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</si>
  <si>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</si>
  <si>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</si>
  <si>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</si>
  <si>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</si>
  <si>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</si>
  <si>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</si>
  <si>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</si>
  <si>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</si>
  <si>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</si>
  <si>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</si>
  <si>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</si>
  <si>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</si>
  <si>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</si>
  <si>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</si>
  <si>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</si>
  <si>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</si>
  <si>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</si>
  <si>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</si>
  <si>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</si>
  <si>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</si>
  <si>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</si>
  <si>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</si>
  <si>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</si>
  <si>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</si>
  <si>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</si>
  <si>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</si>
  <si>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</si>
  <si>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</si>
  <si>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</si>
  <si>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</si>
  <si>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</si>
  <si>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</si>
  <si>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</si>
  <si>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</si>
  <si>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</si>
  <si>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</si>
  <si>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</si>
  <si>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</si>
  <si>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</si>
  <si>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</si>
  <si>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</si>
  <si>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</si>
  <si>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</si>
  <si>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</si>
  <si>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</si>
  <si>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</si>
  <si>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</si>
  <si>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</si>
  <si>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</si>
  <si>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</si>
  <si>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</si>
  <si>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</si>
  <si>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</si>
  <si>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</si>
  <si>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</si>
  <si>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</si>
  <si>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</si>
  <si>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</si>
  <si>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</si>
  <si>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</si>
  <si>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</si>
  <si>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</si>
  <si>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</si>
  <si>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</si>
  <si>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</si>
  <si>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</si>
  <si>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</si>
  <si>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</si>
  <si>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</si>
  <si>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</si>
  <si>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</si>
  <si>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</si>
  <si>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</si>
  <si>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</si>
  <si>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</si>
  <si>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</si>
  <si>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</si>
  <si>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</si>
  <si>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</si>
  <si>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</si>
  <si>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</si>
  <si>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</si>
  <si>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</si>
  <si>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</si>
  <si>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</si>
  <si>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</si>
  <si>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</si>
  <si>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</si>
  <si>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</si>
  <si>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</si>
  <si>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</si>
  <si>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</si>
  <si>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</si>
  <si>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</si>
  <si>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</si>
  <si>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</si>
  <si>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</si>
  <si>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</si>
  <si>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</si>
  <si>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</si>
  <si>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</si>
  <si>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</si>
  <si>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</si>
  <si>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</si>
  <si>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</si>
  <si>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</si>
  <si>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</si>
  <si>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</si>
  <si>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</si>
  <si>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</si>
  <si>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</si>
  <si>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</si>
  <si>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</si>
  <si>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</si>
  <si>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</si>
  <si>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</si>
  <si>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</si>
  <si>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</si>
  <si>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</si>
  <si>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</si>
  <si>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</si>
  <si>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</si>
  <si>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</si>
  <si>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</si>
  <si>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</si>
  <si>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</si>
  <si>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</si>
  <si>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</si>
  <si>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</si>
  <si>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</si>
  <si>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</si>
  <si>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</si>
  <si>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</si>
  <si>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</si>
  <si>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</si>
  <si>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</si>
  <si>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</si>
  <si>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</si>
  <si>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</si>
  <si>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</si>
  <si>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</si>
  <si>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</si>
  <si>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</si>
  <si>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</si>
  <si>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</si>
  <si>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</si>
  <si>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</si>
  <si>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</si>
  <si>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</si>
  <si>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</si>
  <si>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</si>
  <si>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</si>
  <si>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</si>
  <si>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</si>
  <si>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</si>
  <si>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</si>
  <si>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</si>
  <si>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</si>
  <si>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</si>
  <si>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</si>
  <si>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</si>
  <si>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</si>
  <si>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</si>
  <si>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</si>
  <si>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</si>
  <si>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</si>
  <si>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</si>
  <si>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</si>
  <si>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</si>
  <si>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</si>
  <si>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</si>
  <si>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</si>
  <si>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</si>
  <si>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</si>
  <si>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</si>
  <si>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</si>
  <si>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</si>
  <si>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</si>
  <si>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</si>
  <si>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</si>
  <si>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</si>
  <si>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</si>
  <si>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</si>
  <si>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</si>
  <si>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</si>
  <si>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</si>
  <si>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</si>
  <si>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</si>
  <si>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</si>
  <si>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</si>
  <si>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</si>
  <si>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</si>
  <si>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</si>
  <si>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</si>
  <si>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</si>
  <si>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</si>
  <si>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</si>
  <si>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</si>
  <si>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</si>
  <si>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</si>
  <si>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</si>
  <si>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</si>
  <si>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</si>
  <si>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</si>
  <si>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</si>
  <si>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</si>
  <si>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</si>
  <si>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</si>
  <si>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</si>
  <si>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</si>
  <si>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</si>
  <si>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</si>
  <si>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</si>
  <si>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</si>
  <si>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</si>
  <si>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</si>
  <si>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</si>
  <si>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</si>
  <si>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</si>
  <si>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</si>
  <si>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</si>
  <si>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</si>
  <si>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</si>
  <si>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</si>
  <si>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</si>
  <si>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</si>
  <si>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</si>
  <si>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</si>
  <si>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</si>
  <si>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</si>
  <si>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</si>
  <si>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</si>
  <si>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</si>
  <si>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</si>
  <si>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</si>
  <si>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</si>
  <si>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</si>
  <si>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</si>
  <si>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</si>
  <si>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</si>
  <si>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</si>
  <si>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</si>
  <si>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</si>
  <si>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</si>
  <si>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</si>
  <si>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</si>
  <si>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</si>
  <si>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</si>
  <si>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</si>
  <si>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</si>
  <si>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</si>
  <si>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</si>
  <si>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</si>
  <si>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</si>
  <si>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</si>
  <si>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</si>
  <si>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</si>
  <si>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</si>
  <si>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</si>
  <si>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</si>
  <si>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</si>
  <si>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</si>
  <si>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</si>
  <si>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</si>
  <si>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</si>
  <si>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</si>
  <si>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</si>
  <si>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</si>
  <si>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</si>
  <si>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</si>
  <si>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</si>
  <si>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</si>
  <si>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</si>
  <si>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</si>
  <si>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</si>
  <si>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</si>
  <si>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</si>
  <si>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</si>
  <si>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</si>
  <si>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</si>
  <si>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</si>
  <si>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</si>
  <si>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</si>
  <si>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</si>
  <si>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</si>
  <si>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</si>
  <si>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</si>
  <si>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</si>
  <si>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</si>
  <si>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</si>
  <si>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</si>
  <si>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</si>
  <si>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</si>
  <si>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</si>
  <si>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</si>
  <si>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</si>
  <si>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</si>
  <si>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</si>
  <si>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</si>
  <si>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</si>
  <si>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</si>
  <si>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</si>
  <si>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</si>
  <si>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</si>
  <si>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</si>
  <si>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</si>
  <si>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</si>
  <si>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</si>
  <si>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</si>
  <si>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</si>
  <si>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</si>
  <si>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</si>
  <si>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</si>
  <si>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</si>
  <si>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</si>
  <si>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</si>
  <si>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</si>
  <si>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</si>
  <si>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</si>
  <si>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</si>
  <si>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</si>
  <si>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</si>
  <si>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</si>
  <si>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</si>
  <si>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</si>
  <si>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</si>
  <si>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</si>
  <si>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</si>
  <si>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</si>
  <si>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</si>
  <si>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</si>
  <si>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</si>
  <si>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</si>
  <si>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</si>
  <si>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</si>
  <si>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</si>
  <si>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</si>
  <si>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</si>
  <si>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</si>
  <si>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</si>
  <si>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</si>
  <si>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</si>
  <si>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</si>
  <si>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</si>
  <si>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</si>
  <si>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</si>
  <si>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</si>
  <si>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</si>
  <si>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</si>
  <si>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</si>
  <si>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</si>
  <si>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</si>
  <si>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</si>
  <si>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</si>
  <si>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</si>
  <si>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</si>
  <si>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</si>
  <si>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</si>
  <si>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</si>
  <si>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</si>
  <si>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</si>
  <si>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</si>
  <si>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</si>
  <si>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</si>
  <si>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</si>
  <si>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</si>
  <si>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</si>
  <si>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</si>
  <si>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</si>
  <si>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</si>
  <si>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</si>
  <si>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</si>
  <si>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</si>
  <si>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</si>
  <si>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</si>
  <si>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</si>
  <si>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</si>
  <si>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</si>
  <si>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</si>
  <si>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</si>
  <si>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</si>
  <si>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</si>
  <si>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</si>
  <si>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</si>
  <si>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</si>
  <si>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</si>
  <si>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</si>
  <si>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</si>
  <si>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</si>
  <si>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</si>
  <si>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</si>
  <si>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</si>
  <si>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</si>
  <si>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</si>
  <si>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</si>
  <si>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</si>
  <si>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</si>
  <si>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</si>
  <si>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</si>
  <si>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</si>
  <si>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</si>
  <si>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</si>
  <si>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</si>
  <si>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</si>
  <si>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</si>
  <si>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</si>
  <si>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</si>
  <si>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</si>
  <si>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</si>
  <si>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</si>
  <si>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</si>
  <si>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</si>
  <si>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</si>
  <si>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</si>
  <si>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</si>
  <si>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</si>
  <si>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</si>
  <si>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</si>
  <si>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</si>
  <si>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</si>
  <si>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</si>
  <si>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</si>
  <si>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</si>
  <si>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</si>
  <si>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</si>
  <si>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</si>
  <si>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</si>
  <si>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</si>
  <si>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</si>
  <si>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</si>
  <si>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</si>
  <si>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</si>
  <si>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</si>
  <si>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</si>
  <si>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</si>
  <si>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</si>
  <si>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</si>
  <si>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</si>
  <si>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</si>
  <si>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</si>
  <si>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</si>
  <si>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</si>
  <si>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</si>
  <si>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</si>
  <si>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</si>
  <si>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</si>
  <si>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</si>
  <si>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</si>
  <si>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</si>
  <si>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</si>
  <si>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</si>
  <si>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</si>
  <si>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</si>
  <si>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</si>
  <si>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</si>
  <si>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</si>
  <si>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</si>
  <si>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</si>
  <si>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</si>
  <si>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</si>
  <si>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</si>
  <si>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</si>
  <si>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</si>
  <si>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</si>
  <si>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</si>
  <si>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</si>
  <si>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</si>
  <si>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</si>
  <si>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</si>
  <si>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</si>
  <si>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</si>
  <si>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</si>
  <si>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</si>
  <si>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</si>
  <si>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</si>
  <si>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</si>
  <si>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</si>
  <si>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</si>
  <si>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</si>
  <si>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</si>
  <si>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</si>
  <si>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</si>
  <si>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</si>
  <si>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</si>
  <si>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</si>
  <si>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</si>
  <si>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</si>
  <si>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</si>
  <si>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</si>
  <si>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</si>
  <si>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</si>
  <si>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</si>
  <si>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</si>
  <si>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</si>
  <si>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</si>
  <si>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</si>
  <si>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</si>
  <si>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</si>
  <si>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</si>
  <si>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</si>
  <si>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</si>
  <si>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</si>
  <si>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</si>
  <si>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</si>
  <si>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</si>
  <si>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</si>
  <si>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</si>
  <si>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</si>
  <si>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</si>
  <si>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</si>
  <si>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</si>
  <si>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</si>
  <si>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</si>
  <si>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</si>
  <si>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</si>
  <si>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</si>
  <si>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</si>
  <si>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</si>
  <si>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</si>
  <si>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</si>
  <si>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</si>
  <si>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</si>
  <si>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</si>
  <si>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</si>
  <si>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</si>
  <si>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</si>
  <si>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</si>
  <si>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</si>
  <si>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</si>
  <si>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</si>
  <si>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</si>
  <si>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</si>
  <si>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</si>
  <si>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</si>
  <si>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</si>
  <si>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</si>
  <si>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</si>
  <si>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</si>
  <si>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</si>
  <si>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</si>
  <si>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</si>
  <si>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</si>
  <si>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</si>
  <si>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</si>
  <si>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</si>
  <si>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</si>
  <si>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</si>
  <si>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</si>
  <si>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</si>
  <si>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</si>
  <si>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</si>
  <si>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</si>
  <si>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</si>
  <si>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</si>
  <si>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</si>
  <si>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</si>
  <si>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</si>
  <si>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</si>
  <si>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</si>
  <si>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</si>
  <si>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</si>
  <si>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</si>
  <si>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</si>
  <si>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</si>
  <si>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</si>
  <si>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</si>
  <si>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</si>
  <si>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</si>
  <si>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</si>
  <si>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</si>
  <si>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</si>
  <si>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</si>
  <si>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</si>
  <si>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</si>
  <si>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</si>
  <si>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</si>
  <si>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</si>
  <si>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</si>
  <si>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</si>
  <si>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</si>
  <si>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</si>
  <si>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</si>
  <si>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</si>
  <si>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</si>
  <si>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</si>
  <si>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</si>
  <si>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</si>
  <si>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</si>
  <si>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</si>
  <si>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</si>
  <si>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</si>
  <si>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</si>
  <si>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</si>
  <si>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</si>
  <si>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</si>
  <si>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</si>
  <si>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</si>
  <si>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</si>
  <si>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</si>
  <si>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</si>
  <si>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</si>
  <si>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</si>
  <si>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</si>
  <si>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</si>
  <si>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</si>
  <si>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</si>
  <si>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</si>
  <si>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</si>
  <si>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</si>
  <si>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</si>
  <si>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</si>
  <si>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</si>
  <si>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</si>
  <si>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</si>
  <si>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</si>
  <si>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</si>
  <si>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</si>
  <si>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</si>
  <si>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</si>
  <si>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</si>
  <si>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</si>
  <si>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</si>
  <si>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</si>
  <si>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</si>
  <si>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</si>
  <si>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</si>
  <si>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</si>
  <si>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</si>
  <si>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</si>
  <si>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</si>
  <si>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</si>
  <si>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</si>
  <si>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</si>
  <si>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</si>
  <si>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</si>
  <si>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</si>
  <si>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</si>
  <si>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</si>
  <si>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</si>
  <si>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</si>
  <si>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</si>
  <si>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</si>
  <si>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</si>
  <si>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</si>
  <si>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</si>
  <si>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</si>
  <si>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</si>
  <si>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</si>
  <si>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</si>
  <si>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</si>
  <si>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</si>
  <si>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</si>
  <si>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</si>
  <si>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</si>
  <si>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</si>
  <si>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</si>
  <si>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</si>
  <si>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</si>
  <si>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</si>
  <si>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</si>
  <si>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</si>
  <si>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</si>
  <si>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</si>
  <si>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</si>
  <si>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</si>
  <si>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</si>
  <si>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</si>
  <si>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</si>
  <si>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</si>
  <si>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</si>
  <si>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</si>
  <si>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</si>
  <si>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</si>
  <si>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</si>
  <si>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</si>
  <si>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</si>
  <si>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</si>
  <si>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</si>
  <si>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</si>
  <si>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</si>
  <si>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</si>
  <si>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</si>
  <si>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</si>
  <si>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</si>
  <si>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</si>
  <si>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</si>
  <si>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</si>
  <si>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</si>
  <si>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</si>
  <si>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</si>
  <si>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</si>
  <si>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</si>
  <si>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</si>
  <si>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</si>
  <si>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</si>
  <si>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</si>
  <si>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</si>
  <si>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</si>
  <si>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</si>
  <si>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</si>
  <si>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</si>
  <si>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</si>
  <si>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</si>
  <si>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</si>
  <si>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</si>
  <si>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</si>
  <si>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</si>
  <si>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</si>
  <si>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</si>
  <si>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</si>
  <si>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</si>
  <si>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</si>
  <si>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</si>
  <si>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</si>
  <si>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</si>
  <si>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</si>
  <si>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</si>
  <si>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</si>
  <si>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</si>
  <si>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</si>
  <si>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</si>
  <si>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</si>
  <si>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</si>
  <si>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</si>
  <si>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</si>
  <si>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</si>
  <si>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</si>
  <si>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</si>
  <si>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</si>
  <si>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</si>
  <si>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</si>
  <si>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</si>
  <si>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</si>
  <si>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</si>
  <si>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</si>
  <si>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</si>
  <si>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</si>
  <si>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</si>
  <si>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</si>
  <si>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</si>
  <si>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</si>
  <si>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</si>
  <si>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</si>
  <si>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</si>
  <si>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</si>
  <si>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</si>
  <si>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</si>
  <si>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</si>
  <si>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</si>
  <si>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</si>
  <si>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</si>
  <si>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</si>
  <si>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</si>
  <si>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</si>
  <si>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</si>
  <si>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</si>
  <si>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</si>
  <si>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</si>
  <si>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</si>
  <si>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</si>
  <si>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</si>
  <si>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</si>
  <si>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</si>
  <si>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</si>
  <si>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</si>
  <si>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</si>
  <si>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</si>
  <si>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</si>
  <si>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</si>
  <si>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</si>
  <si>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</si>
  <si>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</si>
  <si>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</si>
  <si>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</si>
  <si>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</si>
  <si>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</si>
  <si>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</si>
  <si>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</si>
  <si>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</si>
  <si>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</si>
  <si>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</si>
  <si>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</si>
  <si>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</si>
  <si>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</si>
  <si>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</si>
  <si>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</si>
  <si>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</si>
  <si>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</si>
  <si>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</si>
  <si>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</si>
  <si>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</si>
  <si>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</si>
  <si>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</si>
  <si>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</si>
  <si>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</si>
  <si>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</si>
  <si>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</si>
  <si>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</si>
  <si>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</si>
  <si>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</si>
  <si>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</si>
  <si>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</si>
  <si>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</si>
  <si>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</si>
  <si>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</si>
  <si>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</si>
  <si>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</si>
  <si>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</si>
  <si>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</si>
  <si>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</si>
  <si>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</si>
  <si>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</si>
  <si>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</si>
  <si>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</si>
  <si>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</si>
  <si>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</si>
  <si>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</si>
  <si>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</si>
  <si>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</si>
  <si>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</si>
  <si>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</si>
  <si>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</si>
  <si>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</si>
  <si>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</si>
  <si>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</si>
  <si>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</si>
  <si>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</si>
  <si>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</si>
  <si>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</si>
  <si>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</si>
  <si>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</si>
  <si>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</si>
  <si>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</si>
  <si>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</si>
  <si>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</si>
  <si>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</si>
  <si>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</si>
  <si>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</si>
  <si>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</si>
  <si>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</si>
  <si>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</si>
  <si>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</si>
  <si>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</si>
  <si>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</si>
  <si>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</si>
  <si>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</si>
  <si>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</si>
  <si>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</si>
  <si>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</si>
  <si>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</si>
  <si>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</si>
  <si>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</si>
  <si>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</si>
  <si>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</si>
  <si>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</si>
  <si>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</si>
  <si>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</si>
  <si>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</si>
  <si>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</si>
  <si>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</si>
  <si>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</si>
  <si>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</si>
  <si>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</si>
  <si>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</si>
  <si>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</si>
  <si>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</si>
  <si>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</si>
  <si>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</si>
  <si>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</si>
  <si>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</si>
  <si>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</si>
  <si>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</si>
  <si>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</si>
  <si>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</si>
  <si>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</si>
  <si>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</si>
  <si>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</si>
  <si>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</si>
  <si>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</si>
  <si>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</si>
  <si>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</si>
  <si>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</si>
  <si>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</si>
  <si>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</si>
  <si>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</si>
  <si>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</si>
  <si>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</si>
  <si>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</si>
  <si>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</si>
  <si>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</si>
  <si>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</si>
  <si>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</si>
  <si>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</si>
  <si>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</si>
  <si>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</si>
  <si>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</si>
  <si>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</si>
  <si>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</si>
  <si>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</si>
  <si>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</si>
  <si>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</si>
  <si>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</si>
  <si>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</si>
  <si>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</si>
  <si>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</si>
  <si>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</si>
  <si>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</si>
  <si>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</si>
  <si>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</si>
  <si>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</si>
  <si>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</si>
  <si>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</si>
  <si>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</si>
  <si>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</si>
  <si>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</si>
  <si>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</si>
  <si>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</si>
  <si>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</si>
  <si>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</si>
  <si>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</si>
  <si>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</si>
  <si>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</si>
  <si>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</si>
  <si>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</si>
  <si>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</si>
  <si>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</si>
  <si>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</si>
  <si>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</si>
  <si>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</si>
  <si>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</si>
  <si>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</si>
  <si>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</si>
  <si>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</si>
  <si>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</si>
  <si>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</si>
  <si>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</si>
  <si>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</si>
  <si>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</si>
  <si>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</si>
  <si>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</si>
  <si>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</si>
  <si>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</si>
  <si>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</si>
  <si>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</si>
  <si>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</si>
  <si>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</si>
  <si>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</si>
  <si>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</si>
  <si>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</si>
  <si>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</si>
  <si>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</si>
  <si>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</si>
  <si>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</si>
  <si>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</si>
  <si>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</si>
  <si>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</si>
  <si>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</si>
  <si>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</si>
  <si>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</si>
  <si>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</si>
  <si>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</si>
  <si>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</si>
  <si>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</si>
  <si>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</si>
  <si>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</si>
  <si>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</si>
  <si>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</si>
  <si>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</si>
  <si>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</si>
  <si>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</si>
  <si>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</si>
  <si>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</si>
  <si>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</si>
  <si>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</si>
  <si>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</si>
  <si>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</si>
  <si>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</si>
  <si>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</si>
  <si>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</si>
  <si>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</si>
  <si>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</si>
  <si>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</si>
  <si>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</si>
  <si>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</si>
  <si>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</si>
  <si>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</si>
  <si>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</si>
  <si>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</si>
  <si>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</si>
  <si>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</si>
  <si>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</si>
  <si>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</si>
  <si>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</si>
  <si>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</si>
  <si>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</si>
  <si>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</si>
  <si>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</si>
  <si>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</si>
  <si>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</si>
  <si>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</si>
  <si>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</si>
  <si>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</si>
  <si>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</si>
  <si>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</si>
  <si>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</si>
  <si>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</si>
  <si>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</si>
  <si>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</si>
  <si>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</si>
  <si>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</si>
  <si>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</si>
  <si>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</si>
  <si>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</si>
  <si>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</si>
  <si>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</si>
  <si>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</si>
  <si>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</si>
  <si>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</si>
  <si>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</si>
  <si>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</si>
  <si>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</si>
  <si>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</si>
  <si>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</si>
  <si>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</si>
  <si>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</si>
  <si>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</si>
  <si>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</si>
  <si>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</si>
  <si>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</si>
  <si>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</si>
  <si>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</si>
  <si>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</si>
  <si>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</si>
  <si>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</si>
  <si>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</si>
  <si>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</si>
  <si>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</si>
  <si>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</si>
  <si>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</si>
  <si>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</si>
  <si>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</si>
  <si>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</si>
  <si>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</si>
  <si>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</si>
  <si>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</si>
  <si>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</si>
  <si>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</si>
  <si>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</si>
  <si>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</si>
  <si>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</si>
  <si>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</si>
  <si>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</si>
  <si>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</si>
  <si>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</si>
  <si>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</si>
  <si>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</si>
  <si>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</si>
  <si>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</si>
  <si>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</si>
  <si>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</si>
  <si>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</si>
  <si>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</si>
  <si>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</si>
  <si>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</si>
  <si>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</si>
  <si>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</si>
  <si>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</si>
  <si>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</si>
  <si>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</si>
  <si>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</si>
  <si>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</si>
  <si>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</si>
  <si>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</si>
  <si>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</si>
  <si>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</si>
  <si>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</si>
  <si>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</si>
  <si>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</si>
  <si>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</si>
  <si>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</si>
  <si>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</si>
  <si>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</si>
  <si>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</si>
  <si>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</si>
  <si>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</si>
  <si>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</si>
  <si>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</si>
  <si>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</si>
  <si>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</si>
  <si>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</si>
  <si>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</si>
  <si>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</si>
  <si>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</si>
  <si>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</si>
  <si>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</si>
  <si>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</si>
  <si>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</si>
  <si>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</si>
  <si>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</si>
  <si>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</si>
  <si>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</si>
  <si>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</si>
  <si>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</si>
  <si>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</si>
  <si>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</si>
  <si>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</si>
  <si>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</si>
  <si>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</si>
  <si>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</si>
  <si>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</si>
  <si>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</si>
  <si>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</si>
  <si>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</si>
  <si>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</si>
  <si>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</si>
  <si>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</si>
  <si>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</si>
  <si>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</si>
  <si>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</si>
  <si>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</si>
  <si>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</si>
  <si>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</si>
  <si>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</si>
  <si>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</si>
  <si>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</si>
  <si>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</si>
  <si>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</si>
  <si>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</si>
  <si>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</si>
  <si>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</si>
  <si>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</si>
  <si>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</si>
  <si>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</si>
  <si>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</si>
  <si>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</si>
  <si>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</si>
  <si>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</si>
  <si>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</si>
  <si>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</si>
  <si>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</si>
  <si>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</si>
  <si>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</si>
  <si>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</si>
  <si>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</si>
  <si>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</si>
  <si>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</si>
  <si>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</si>
  <si>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</si>
  <si>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</si>
  <si>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</si>
  <si>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</si>
  <si>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</si>
  <si>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</si>
  <si>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</si>
  <si>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</si>
  <si>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</si>
  <si>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</si>
  <si>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</si>
  <si>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</si>
  <si>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</si>
  <si>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</si>
  <si>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</si>
  <si>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</si>
  <si>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</si>
  <si>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</si>
  <si>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</si>
  <si>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</si>
  <si>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</si>
  <si>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</si>
  <si>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</si>
  <si>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</si>
  <si>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</si>
  <si>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</si>
  <si>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</si>
  <si>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</si>
  <si>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</si>
  <si>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</si>
  <si>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</si>
  <si>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</si>
  <si>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</si>
  <si>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</si>
  <si>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</si>
  <si>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</si>
  <si>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</si>
  <si>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</si>
  <si>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</si>
  <si>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</si>
  <si>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</si>
  <si>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</si>
  <si>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</si>
  <si>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</si>
  <si>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</si>
  <si>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</si>
  <si>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</si>
  <si>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</si>
  <si>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</si>
  <si>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</si>
  <si>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</si>
  <si>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</si>
  <si>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</si>
  <si>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</si>
  <si>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</si>
  <si>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</si>
  <si>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</si>
  <si>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</si>
  <si>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</si>
  <si>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</si>
  <si>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</si>
  <si>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</si>
  <si>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</si>
  <si>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</si>
  <si>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</si>
  <si>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</si>
  <si>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</si>
  <si>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</si>
  <si>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</si>
  <si>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</si>
  <si>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</si>
  <si>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</si>
  <si>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</si>
  <si>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</si>
  <si>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</si>
  <si>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</si>
  <si>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</si>
  <si>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</si>
  <si>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</si>
  <si>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</si>
  <si>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</si>
  <si>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</si>
  <si>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</si>
  <si>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</si>
  <si>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</si>
  <si>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</si>
  <si>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</si>
  <si>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</si>
  <si>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</si>
  <si>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</si>
  <si>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</si>
  <si>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</si>
  <si>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</si>
  <si>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</si>
  <si>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</si>
  <si>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</si>
  <si>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</si>
  <si>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</si>
  <si>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</si>
  <si>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</si>
  <si>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</si>
  <si>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</si>
  <si>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</si>
  <si>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</si>
  <si>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</si>
  <si>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</si>
  <si>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</si>
  <si>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</si>
  <si>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</si>
  <si>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</si>
  <si>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</si>
  <si>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</si>
  <si>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</si>
  <si>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</si>
  <si>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</si>
  <si>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</si>
  <si>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</si>
  <si>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</si>
  <si>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</si>
  <si>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</si>
  <si>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</si>
  <si>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</si>
  <si>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</si>
  <si>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</si>
  <si>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</si>
  <si>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</si>
  <si>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</si>
  <si>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</si>
  <si>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</si>
  <si>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</si>
  <si>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</si>
  <si>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</si>
  <si>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</si>
  <si>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</si>
  <si>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</si>
  <si>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</si>
  <si>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</si>
  <si>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</si>
  <si>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</si>
  <si>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</si>
  <si>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</si>
  <si>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</si>
  <si>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</si>
  <si>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</si>
  <si>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</si>
  <si>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</si>
  <si>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</si>
  <si>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</si>
  <si>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</si>
  <si>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</si>
  <si>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</si>
  <si>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</si>
  <si>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</si>
  <si>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</si>
  <si>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</si>
  <si>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</si>
  <si>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</si>
  <si>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</si>
  <si>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</si>
  <si>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</si>
  <si>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</si>
  <si>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</si>
  <si>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</si>
  <si>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</si>
  <si>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</si>
  <si>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</si>
  <si>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</si>
  <si>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</si>
  <si>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</si>
  <si>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</si>
  <si>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</si>
  <si>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</si>
  <si>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</si>
  <si>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</si>
  <si>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</si>
  <si>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</si>
  <si>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</si>
  <si>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</si>
  <si>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</si>
  <si>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</si>
  <si>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</si>
  <si>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</si>
  <si>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</si>
  <si>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</si>
  <si>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</si>
  <si>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</si>
  <si>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</si>
  <si>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</si>
  <si>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</si>
  <si>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</si>
  <si>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</si>
  <si>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</si>
  <si>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</si>
  <si>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</si>
  <si>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</si>
  <si>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</si>
  <si>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</si>
  <si>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</si>
  <si>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</si>
  <si>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</si>
  <si>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</si>
  <si>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</si>
  <si>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</si>
  <si>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</si>
  <si>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</si>
  <si>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</si>
  <si>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</si>
  <si>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</si>
  <si>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</si>
  <si>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</si>
  <si>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</si>
  <si>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</si>
  <si>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</si>
  <si>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</si>
  <si>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</si>
  <si>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</si>
  <si>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</si>
  <si>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</si>
  <si>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</si>
  <si>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</si>
  <si>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</si>
  <si>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</si>
  <si>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</si>
  <si>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</si>
  <si>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</si>
  <si>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</si>
  <si>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</si>
  <si>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</si>
  <si>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</si>
  <si>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</si>
  <si>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</si>
  <si>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</si>
  <si>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</si>
  <si>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</si>
  <si>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</si>
  <si>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</si>
  <si>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</si>
  <si>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</si>
  <si>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</si>
  <si>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</si>
  <si>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</si>
  <si>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</si>
  <si>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</si>
  <si>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</si>
  <si>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</si>
  <si>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</si>
  <si>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</si>
  <si>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</si>
  <si>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</si>
  <si>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</si>
  <si>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</si>
  <si>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</si>
  <si>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</si>
  <si>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</si>
  <si>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</si>
  <si>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</si>
  <si>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</si>
  <si>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</si>
  <si>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</si>
  <si>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</si>
  <si>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</si>
  <si>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</si>
  <si>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</si>
  <si>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</si>
  <si>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</si>
  <si>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</si>
  <si>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</si>
  <si>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</si>
  <si>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</si>
  <si>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</si>
  <si>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</si>
  <si>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</si>
  <si>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</si>
  <si>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</si>
  <si>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</si>
  <si>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</si>
  <si>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</si>
  <si>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</si>
  <si>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</si>
  <si>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</si>
  <si>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</si>
  <si>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</si>
  <si>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</si>
  <si>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</si>
  <si>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</si>
  <si>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</si>
  <si>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</si>
  <si>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</si>
  <si>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</si>
  <si>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</si>
  <si>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</si>
  <si>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</si>
  <si>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</si>
  <si>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</si>
  <si>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</si>
  <si>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</si>
  <si>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</si>
  <si>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</si>
  <si>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</si>
  <si>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</si>
  <si>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</si>
  <si>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</si>
  <si>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</si>
  <si>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</si>
  <si>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</si>
  <si>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</si>
  <si>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</si>
  <si>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</si>
  <si>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</si>
  <si>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</si>
  <si>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</si>
  <si>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</si>
  <si>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</si>
  <si>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</si>
  <si>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</si>
  <si>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</si>
  <si>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</si>
  <si>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</si>
  <si>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</si>
  <si>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</si>
  <si>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</si>
  <si>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</si>
  <si>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</si>
  <si>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</si>
  <si>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</si>
  <si>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</si>
  <si>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</si>
  <si>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</si>
  <si>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</si>
  <si>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</si>
  <si>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</si>
  <si>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</si>
  <si>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</si>
  <si>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</si>
  <si>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</si>
  <si>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</si>
  <si>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</si>
  <si>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</si>
  <si>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</si>
  <si>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</si>
  <si>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</si>
  <si>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</si>
  <si>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</si>
  <si>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</si>
  <si>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</si>
  <si>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</si>
  <si>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</si>
  <si>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</si>
  <si>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</si>
  <si>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</si>
  <si>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</si>
  <si>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</si>
  <si>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</si>
  <si>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</si>
  <si>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</si>
  <si>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</si>
  <si>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</si>
  <si>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</si>
  <si>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</si>
  <si>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</si>
  <si>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</si>
  <si>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</si>
  <si>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</si>
  <si>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</si>
  <si>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</si>
  <si>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</si>
  <si>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</si>
  <si>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</si>
  <si>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</si>
  <si>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</si>
  <si>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</si>
  <si>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</si>
  <si>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</si>
  <si>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</si>
  <si>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</si>
  <si>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</si>
  <si>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</si>
  <si>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</si>
  <si>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</si>
  <si>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</si>
  <si>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</si>
  <si>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</si>
  <si>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</si>
  <si>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</si>
  <si>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</si>
  <si>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</si>
  <si>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</si>
  <si>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</si>
  <si>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</si>
  <si>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</si>
  <si>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</si>
  <si>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</si>
  <si>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</si>
  <si>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</si>
  <si>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</si>
  <si>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</si>
  <si>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</si>
  <si>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</si>
  <si>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</si>
  <si>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</si>
  <si>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</si>
  <si>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</si>
  <si>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</si>
  <si>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</si>
  <si>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</si>
  <si>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</si>
  <si>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</si>
  <si>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</si>
  <si>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</si>
  <si>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</si>
  <si>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</si>
  <si>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</si>
  <si>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</si>
  <si>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</si>
  <si>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</si>
  <si>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</si>
  <si>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</si>
  <si>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</si>
  <si>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</si>
  <si>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</si>
  <si>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</si>
  <si>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</si>
  <si>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</si>
  <si>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</si>
  <si>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</si>
  <si>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</si>
  <si>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</si>
  <si>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</si>
  <si>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</si>
  <si>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</si>
  <si>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</si>
  <si>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</si>
  <si>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</si>
  <si>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</si>
  <si>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</si>
  <si>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</si>
  <si>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</si>
  <si>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</si>
  <si>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</si>
  <si>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</si>
  <si>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</si>
  <si>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</si>
  <si>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</si>
  <si>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</si>
  <si>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</si>
  <si>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</si>
  <si>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</si>
  <si>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</si>
  <si>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</si>
  <si>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</si>
  <si>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</si>
  <si>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</si>
  <si>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</si>
  <si>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</si>
  <si>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</si>
  <si>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</si>
  <si>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</si>
  <si>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</si>
  <si>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</si>
  <si>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</si>
  <si>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</si>
  <si>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</si>
  <si>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</si>
  <si>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</si>
  <si>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</si>
  <si>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</si>
  <si>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</si>
  <si>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</si>
  <si>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</si>
  <si>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</si>
  <si>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</si>
  <si>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</si>
  <si>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</si>
  <si>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</si>
  <si>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</si>
  <si>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</si>
  <si>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</si>
  <si>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</si>
  <si>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</si>
  <si>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</si>
  <si>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</si>
  <si>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</si>
  <si>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</si>
  <si>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</si>
  <si>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</si>
  <si>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</si>
  <si>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</si>
  <si>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</si>
  <si>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</si>
  <si>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</si>
  <si>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</si>
  <si>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</si>
  <si>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</si>
  <si>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</si>
  <si>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</si>
  <si>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</si>
  <si>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</si>
  <si>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</si>
  <si>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</si>
  <si>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</si>
  <si>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</si>
  <si>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</si>
  <si>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</si>
  <si>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</si>
  <si>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</si>
  <si>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</si>
  <si>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</si>
  <si>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</si>
  <si>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</si>
  <si>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</si>
  <si>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</si>
  <si>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</si>
  <si>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</si>
  <si>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</si>
  <si>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</si>
  <si>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</si>
  <si>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</si>
  <si>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</si>
  <si>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</si>
  <si>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</si>
  <si>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</si>
  <si>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</si>
  <si>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</si>
  <si>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</si>
  <si>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</si>
  <si>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</si>
  <si>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</si>
  <si>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</si>
  <si>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</si>
  <si>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</si>
  <si>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</si>
  <si>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</si>
  <si>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</si>
  <si>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</si>
  <si>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</si>
  <si>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</si>
  <si>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</si>
  <si>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</si>
  <si>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</si>
  <si>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</si>
  <si>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</si>
  <si>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</si>
  <si>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</si>
  <si>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</si>
  <si>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</si>
  <si>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</si>
  <si>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</si>
  <si>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</si>
  <si>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</si>
  <si>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</si>
  <si>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</si>
  <si>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</si>
  <si>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</si>
  <si>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</si>
  <si>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</si>
  <si>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</si>
  <si>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</si>
  <si>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</si>
  <si>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</si>
  <si>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</si>
  <si>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</si>
  <si>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</si>
  <si>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</si>
  <si>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</si>
  <si>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</si>
  <si>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</si>
  <si>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</si>
  <si>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</si>
  <si>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</si>
  <si>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</si>
  <si>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</si>
  <si>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</si>
  <si>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</si>
  <si>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</si>
  <si>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</si>
  <si>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</si>
  <si>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</si>
  <si>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</si>
  <si>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</si>
  <si>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</si>
  <si>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</si>
  <si>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</si>
  <si>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</si>
  <si>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</si>
  <si>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</si>
  <si>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</si>
  <si>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</si>
  <si>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</si>
  <si>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</si>
  <si>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</si>
  <si>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</si>
  <si>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</si>
  <si>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</si>
  <si>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</si>
  <si>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</si>
  <si>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</si>
  <si>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</si>
  <si>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</si>
  <si>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</si>
  <si>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</si>
  <si>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</si>
  <si>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</si>
  <si>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</si>
  <si>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</si>
  <si>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</si>
  <si>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</si>
  <si>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</si>
  <si>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</si>
  <si>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</si>
  <si>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</si>
  <si>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</si>
  <si>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</si>
  <si>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</si>
  <si>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</si>
  <si>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</si>
  <si>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</si>
  <si>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</si>
  <si>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</si>
  <si>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</si>
  <si>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</si>
  <si>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</si>
  <si>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</si>
  <si>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</si>
  <si>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</si>
  <si>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</si>
  <si>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</si>
  <si>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</si>
  <si>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</si>
  <si>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</si>
  <si>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</si>
  <si>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</si>
  <si>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</si>
  <si>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</si>
  <si>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</si>
  <si>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</si>
  <si>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</si>
  <si>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</si>
  <si>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</si>
  <si>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</si>
  <si>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</si>
  <si>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</si>
  <si>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</si>
  <si>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</si>
  <si>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</si>
  <si>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</si>
  <si>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</si>
  <si>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</si>
  <si>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</si>
  <si>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</si>
  <si>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</si>
  <si>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</si>
  <si>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</si>
  <si>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</si>
  <si>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</si>
  <si>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</si>
  <si>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</si>
  <si>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</si>
  <si>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</si>
  <si>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</si>
  <si>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</si>
  <si>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</si>
  <si>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</si>
  <si>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</si>
  <si>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</si>
  <si>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</si>
  <si>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</si>
  <si>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</si>
  <si>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</si>
  <si>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</si>
  <si>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</si>
  <si>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</si>
  <si>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</si>
  <si>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</si>
  <si>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</si>
  <si>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</si>
  <si>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</si>
  <si>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</si>
  <si>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</si>
  <si>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</si>
  <si>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</si>
  <si>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</si>
  <si>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</si>
  <si>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</si>
  <si>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</si>
  <si>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</si>
  <si>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</si>
  <si>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</si>
  <si>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</si>
  <si>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</si>
  <si>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</si>
  <si>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</si>
  <si>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</si>
  <si>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</si>
  <si>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</si>
  <si>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</si>
  <si>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</si>
  <si>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</si>
  <si>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</si>
  <si>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</si>
  <si>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</si>
  <si>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</si>
  <si>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</si>
  <si>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</si>
  <si>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</si>
  <si>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</si>
  <si>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</si>
  <si>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</si>
  <si>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</si>
  <si>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</si>
  <si>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</si>
  <si>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</si>
  <si>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</si>
  <si>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</si>
  <si>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</si>
  <si>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</si>
  <si>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</si>
  <si>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</si>
  <si>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</si>
  <si>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</si>
  <si>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</si>
  <si>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</si>
  <si>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</si>
  <si>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</si>
  <si>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</si>
  <si>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</si>
  <si>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</si>
  <si>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</si>
  <si>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</si>
  <si>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</si>
  <si>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</si>
  <si>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</si>
  <si>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</si>
  <si>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</si>
  <si>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</si>
  <si>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</si>
  <si>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</si>
  <si>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</si>
  <si>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</si>
  <si>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</si>
  <si>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</si>
  <si>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</si>
  <si>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</si>
  <si>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</si>
  <si>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</si>
  <si>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</si>
  <si>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</si>
  <si>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</si>
  <si>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</si>
  <si>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</si>
  <si>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</si>
  <si>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</si>
  <si>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</si>
  <si>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</si>
  <si>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</si>
  <si>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</si>
  <si>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</si>
  <si>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</si>
  <si>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</si>
  <si>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</si>
  <si>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</si>
  <si>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</si>
  <si>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</si>
  <si>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</si>
  <si>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</si>
  <si>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</si>
  <si>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</si>
  <si>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</si>
  <si>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</si>
  <si>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</si>
  <si>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</si>
  <si>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</si>
  <si>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</si>
  <si>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</si>
  <si>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</si>
  <si>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</si>
  <si>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</si>
  <si>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</si>
  <si>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</si>
  <si>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</si>
  <si>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</si>
  <si>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</si>
  <si>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</si>
  <si>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</si>
  <si>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</si>
  <si>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</si>
  <si>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</si>
  <si>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</si>
  <si>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</si>
  <si>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</si>
  <si>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</si>
  <si>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</si>
  <si>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</si>
  <si>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</si>
  <si>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</si>
  <si>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</si>
  <si>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</si>
  <si>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</si>
  <si>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</si>
  <si>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</si>
  <si>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</si>
  <si>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</si>
  <si>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</si>
  <si>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</si>
  <si>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</si>
  <si>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</si>
  <si>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</si>
  <si>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</si>
  <si>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</si>
  <si>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</si>
  <si>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</si>
  <si>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</si>
  <si>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</si>
  <si>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</si>
  <si>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</si>
  <si>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</si>
  <si>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</si>
  <si>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</si>
  <si>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</si>
  <si>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</si>
  <si>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</si>
  <si>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</si>
  <si>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</si>
  <si>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</si>
  <si>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</si>
  <si>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</si>
  <si>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</si>
  <si>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</si>
  <si>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</si>
  <si>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</si>
  <si>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</si>
  <si>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</si>
  <si>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</si>
  <si>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</si>
  <si>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</si>
  <si>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</si>
  <si>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</si>
  <si>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</si>
  <si>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</si>
  <si>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</si>
  <si>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</si>
  <si>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</si>
  <si>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</si>
  <si>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</si>
  <si>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</si>
  <si>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</si>
  <si>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</si>
  <si>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</si>
  <si>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</si>
  <si>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</si>
  <si>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</si>
  <si>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</si>
  <si>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</si>
  <si>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</si>
  <si>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</si>
  <si>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</si>
  <si>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</si>
  <si>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</si>
  <si>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</si>
  <si>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</si>
  <si>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</si>
  <si>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</si>
  <si>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</si>
  <si>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</si>
  <si>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</si>
  <si>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</si>
  <si>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</si>
  <si>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</si>
  <si>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</si>
  <si>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</si>
  <si>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</si>
  <si>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</si>
  <si>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</si>
  <si>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</si>
  <si>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</si>
  <si>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</si>
  <si>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</si>
  <si>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</si>
  <si>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</si>
  <si>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</si>
  <si>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</si>
  <si>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</si>
  <si>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</si>
  <si>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</si>
  <si>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</si>
  <si>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</si>
  <si>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</si>
  <si>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</si>
  <si>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</si>
  <si>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</si>
  <si>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</si>
  <si>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</si>
  <si>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</si>
  <si>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</si>
  <si>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</si>
  <si>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</si>
  <si>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</si>
  <si>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</si>
  <si>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</si>
  <si>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</si>
  <si>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</si>
  <si>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</si>
  <si>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</si>
  <si>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</si>
  <si>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</si>
  <si>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</si>
  <si>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</si>
  <si>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</si>
  <si>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</si>
  <si>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</si>
  <si>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</si>
  <si>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</si>
  <si>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</si>
  <si>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</si>
  <si>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</si>
  <si>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</si>
  <si>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</si>
  <si>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</si>
  <si>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</si>
  <si>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</si>
  <si>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</si>
  <si>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</si>
  <si>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</si>
  <si>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</si>
  <si>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</si>
  <si>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</si>
  <si>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</si>
  <si>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</si>
  <si>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</si>
  <si>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</si>
  <si>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</si>
  <si>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</si>
  <si>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</si>
  <si>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</si>
  <si>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</si>
  <si>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</si>
  <si>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</si>
  <si>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</si>
  <si>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</si>
  <si>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</si>
  <si>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</si>
  <si>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</si>
  <si>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</si>
  <si>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</si>
  <si>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</si>
  <si>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</si>
  <si>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</si>
  <si>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</si>
  <si>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</si>
  <si>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</si>
  <si>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</si>
  <si>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</si>
  <si>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</si>
  <si>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</si>
  <si>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</si>
  <si>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</si>
  <si>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</si>
  <si>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</si>
  <si>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</si>
  <si>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</si>
  <si>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</si>
  <si>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</si>
  <si>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</si>
  <si>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</si>
  <si>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</si>
  <si>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</si>
  <si>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</si>
  <si>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</si>
  <si>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</si>
  <si>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</si>
  <si>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</si>
  <si>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</si>
  <si>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</si>
  <si>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</si>
  <si>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</si>
  <si>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</si>
  <si>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</si>
  <si>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</si>
  <si>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</si>
  <si>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</si>
  <si>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</si>
  <si>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</si>
  <si>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</si>
  <si>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</si>
  <si>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</si>
  <si>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</si>
  <si>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</si>
  <si>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</si>
  <si>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</si>
  <si>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</si>
  <si>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</si>
  <si>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</si>
  <si>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</si>
  <si>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</si>
  <si>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</si>
  <si>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</si>
  <si>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</si>
  <si>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</si>
  <si>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</si>
  <si>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</si>
  <si>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</si>
  <si>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</si>
  <si>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</si>
  <si>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</si>
  <si>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</si>
  <si>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</si>
  <si>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</si>
  <si>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</si>
  <si>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</si>
  <si>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</si>
  <si>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</si>
  <si>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</si>
  <si>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</si>
  <si>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</si>
  <si>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</si>
  <si>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</si>
  <si>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</si>
  <si>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</si>
  <si>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</si>
  <si>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</si>
  <si>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</si>
  <si>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</si>
  <si>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</si>
  <si>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</si>
  <si>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</si>
  <si>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</si>
  <si>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</si>
  <si>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</si>
  <si>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</si>
  <si>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</si>
  <si>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</si>
  <si>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</si>
  <si>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</si>
  <si>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</si>
  <si>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</si>
  <si>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</si>
  <si>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</si>
  <si>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</si>
  <si>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</si>
  <si>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</si>
  <si>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</si>
  <si>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</si>
  <si>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</si>
  <si>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</si>
  <si>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</si>
  <si>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</si>
  <si>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</si>
  <si>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</si>
  <si>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</si>
  <si>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</si>
  <si>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</si>
  <si>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</si>
  <si>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</si>
  <si>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</si>
  <si>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</si>
  <si>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</si>
  <si>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</si>
  <si>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</si>
  <si>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</si>
  <si>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</si>
  <si>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</si>
  <si>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</si>
  <si>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</si>
  <si>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</si>
  <si>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</si>
  <si>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</si>
  <si>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</si>
  <si>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</si>
  <si>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</si>
  <si>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</si>
  <si>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</si>
  <si>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</si>
  <si>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</si>
  <si>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</si>
  <si>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</si>
  <si>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</si>
  <si>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</si>
  <si>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</si>
  <si>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</si>
  <si>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</si>
  <si>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</si>
  <si>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</si>
  <si>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</si>
  <si>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</si>
  <si>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</si>
  <si>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</si>
  <si>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</si>
  <si>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</si>
  <si>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</si>
  <si>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</si>
  <si>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</si>
  <si>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</si>
  <si>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</si>
  <si>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</si>
  <si>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</si>
  <si>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</si>
  <si>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</si>
  <si>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</si>
  <si>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</si>
  <si>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</si>
  <si>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</si>
  <si>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</si>
  <si>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</si>
  <si>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</si>
  <si>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</si>
  <si>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</si>
  <si>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</si>
  <si>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</si>
  <si>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</si>
  <si>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</si>
  <si>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</si>
  <si>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</si>
  <si>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</si>
  <si>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</si>
  <si>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</si>
  <si>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</si>
  <si>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</si>
  <si>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</si>
  <si>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</si>
  <si>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</si>
  <si>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</si>
  <si>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</si>
  <si>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</si>
  <si>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</si>
  <si>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</si>
  <si>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</si>
  <si>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</si>
  <si>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</si>
  <si>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</si>
  <si>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</si>
  <si>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</si>
  <si>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</si>
  <si>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</si>
  <si>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</si>
  <si>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</si>
  <si>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</si>
  <si>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</si>
  <si>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</si>
  <si>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</si>
  <si>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</si>
  <si>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</si>
  <si>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</si>
  <si>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</si>
  <si>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</si>
  <si>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</si>
  <si>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</si>
  <si>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</si>
  <si>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</si>
  <si>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</si>
  <si>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</si>
  <si>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</si>
  <si>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</si>
  <si>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</si>
  <si>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</si>
  <si>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</si>
  <si>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</si>
  <si>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</si>
  <si>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</si>
  <si>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</si>
  <si>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</si>
  <si>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</si>
  <si>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</si>
  <si>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</si>
  <si>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</si>
  <si>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</si>
  <si>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</si>
  <si>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</si>
  <si>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</si>
  <si>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</si>
  <si>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</si>
  <si>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</si>
  <si>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</si>
  <si>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</si>
  <si>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</si>
  <si>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</si>
  <si>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</si>
  <si>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</si>
  <si>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</si>
  <si>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</si>
  <si>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</si>
  <si>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</si>
  <si>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</si>
  <si>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</si>
  <si>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</si>
  <si>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</si>
  <si>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</si>
  <si>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</si>
  <si>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</si>
  <si>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</si>
  <si>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</si>
  <si>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</si>
  <si>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</si>
  <si>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</si>
  <si>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</si>
  <si>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</si>
  <si>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</si>
  <si>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</si>
  <si>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</si>
  <si>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</si>
  <si>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</si>
  <si>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</si>
  <si>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</si>
  <si>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</si>
  <si>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</si>
  <si>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</si>
  <si>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</si>
  <si>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</si>
  <si>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</si>
  <si>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</si>
  <si>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</si>
  <si>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</si>
  <si>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</si>
  <si>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</si>
  <si>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</si>
  <si>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</si>
  <si>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</si>
  <si>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</si>
  <si>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</si>
  <si>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</si>
  <si>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</si>
  <si>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</si>
  <si>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</si>
  <si>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</si>
  <si>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</si>
  <si>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</si>
  <si>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</si>
  <si>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</si>
  <si>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</si>
  <si>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</si>
  <si>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</si>
  <si>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</si>
  <si>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</si>
  <si>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</si>
  <si>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</si>
  <si>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</si>
  <si>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</si>
  <si>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</si>
  <si>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</si>
  <si>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</si>
  <si>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</si>
  <si>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</si>
  <si>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</si>
  <si>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</si>
  <si>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</si>
  <si>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</si>
  <si>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</si>
  <si>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</si>
  <si>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</si>
  <si>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</si>
  <si>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</si>
  <si>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</si>
  <si>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</si>
  <si>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</si>
  <si>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</si>
  <si>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</si>
  <si>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</si>
  <si>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</si>
  <si>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</si>
  <si>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</si>
  <si>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</si>
  <si>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</si>
  <si>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</si>
  <si>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</si>
  <si>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</si>
  <si>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</si>
  <si>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</si>
  <si>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</si>
  <si>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</si>
  <si>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</si>
  <si>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</si>
  <si>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</si>
  <si>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</si>
  <si>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</si>
  <si>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</si>
  <si>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</si>
  <si>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</si>
  <si>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</si>
  <si>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</si>
  <si>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</si>
  <si>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</si>
  <si>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</si>
  <si>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</si>
  <si>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</si>
  <si>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</si>
  <si>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</si>
  <si>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</si>
  <si>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</si>
  <si>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</si>
  <si>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</si>
  <si>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</si>
  <si>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</si>
  <si>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</si>
  <si>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</si>
  <si>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</si>
  <si>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</si>
  <si>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</si>
  <si>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</si>
  <si>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</si>
  <si>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</si>
  <si>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</si>
  <si>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</si>
  <si>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</si>
  <si>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</si>
  <si>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</si>
  <si>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</si>
  <si>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</si>
  <si>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</si>
  <si>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</si>
  <si>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</si>
  <si>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</si>
  <si>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</si>
  <si>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</si>
  <si>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</si>
  <si>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</si>
  <si>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</si>
  <si>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</si>
  <si>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</si>
  <si>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</si>
  <si>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</si>
  <si>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</si>
  <si>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</si>
  <si>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</si>
  <si>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</si>
  <si>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</si>
  <si>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</si>
  <si>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</si>
  <si>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</si>
  <si>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</si>
  <si>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</si>
  <si>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</si>
  <si>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</si>
  <si>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</si>
  <si>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</si>
  <si>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</si>
  <si>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</si>
  <si>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</si>
  <si>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</si>
  <si>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</si>
  <si>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</si>
  <si>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</si>
  <si>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</si>
  <si>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</si>
  <si>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</si>
  <si>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</si>
  <si>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</si>
  <si>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</si>
  <si>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</si>
  <si>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</si>
  <si>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</si>
  <si>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</si>
  <si>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</si>
  <si>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</si>
  <si>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</si>
  <si>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</si>
  <si>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</si>
  <si>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</si>
  <si>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</si>
  <si>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</si>
  <si>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</si>
  <si>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</si>
  <si>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</si>
  <si>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</si>
  <si>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</si>
  <si>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</si>
  <si>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</si>
  <si>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</si>
  <si>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</si>
  <si>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</si>
  <si>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</si>
  <si>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</si>
  <si>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</si>
  <si>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</si>
  <si>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</si>
  <si>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</si>
  <si>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</si>
  <si>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</si>
  <si>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</si>
  <si>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</si>
  <si>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</si>
  <si>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</si>
  <si>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</si>
  <si>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</si>
  <si>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</si>
  <si>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</si>
  <si>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</si>
  <si>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</si>
  <si>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</si>
  <si>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</si>
  <si>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</si>
  <si>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</si>
  <si>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</si>
  <si>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</si>
  <si>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</si>
  <si>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</si>
  <si>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</si>
  <si>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</si>
  <si>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</si>
  <si>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</si>
  <si>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</si>
  <si>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</si>
  <si>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</si>
  <si>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</si>
  <si>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</si>
  <si>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</si>
  <si>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</si>
  <si>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</si>
  <si>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</si>
  <si>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</si>
  <si>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</si>
  <si>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</si>
  <si>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</si>
  <si>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</si>
  <si>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</si>
  <si>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</si>
  <si>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</si>
  <si>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</si>
  <si>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</si>
  <si>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</si>
  <si>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</si>
  <si>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</si>
  <si>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</si>
  <si>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</si>
  <si>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</si>
  <si>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</si>
  <si>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</si>
  <si>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</si>
  <si>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</si>
  <si>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</si>
  <si>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</si>
  <si>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</si>
  <si>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</si>
  <si>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</si>
  <si>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</si>
  <si>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</si>
  <si>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</si>
  <si>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</si>
  <si>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</si>
  <si>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</si>
  <si>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</si>
  <si>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</si>
  <si>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</si>
  <si>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</si>
  <si>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</si>
  <si>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</si>
  <si>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</si>
  <si>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</si>
  <si>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</si>
  <si>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</si>
  <si>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</si>
  <si>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</si>
  <si>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</si>
  <si>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</si>
  <si>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</si>
  <si>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</si>
  <si>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</si>
  <si>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</si>
  <si>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</si>
  <si>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</si>
  <si>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</si>
  <si>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</si>
  <si>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</si>
  <si>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</si>
  <si>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</si>
  <si>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</si>
  <si>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</si>
  <si>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</si>
  <si>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</si>
  <si>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</si>
  <si>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</si>
  <si>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</si>
  <si>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</si>
  <si>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</si>
  <si>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</si>
  <si>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</si>
  <si>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</si>
  <si>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</si>
  <si>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</si>
  <si>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</si>
  <si>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</si>
  <si>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</si>
  <si>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</si>
  <si>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</si>
  <si>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</si>
  <si>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</si>
  <si>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</si>
  <si>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</si>
  <si>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</si>
  <si>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</si>
  <si>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</si>
  <si>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</si>
  <si>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</si>
  <si>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</si>
  <si>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</si>
  <si>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</si>
  <si>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</si>
  <si>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</si>
  <si>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</si>
  <si>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</si>
  <si>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</si>
  <si>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</si>
  <si>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</si>
  <si>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</si>
  <si>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</si>
  <si>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</si>
  <si>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</si>
  <si>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</si>
  <si>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</si>
  <si>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</si>
  <si>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</si>
  <si>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</si>
  <si>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</si>
  <si>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</si>
  <si>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</si>
  <si>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</si>
  <si>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</si>
  <si>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</si>
  <si>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</si>
  <si>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</si>
  <si>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</si>
  <si>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</si>
  <si>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</si>
  <si>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</si>
  <si>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</si>
  <si>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</si>
  <si>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</si>
  <si>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</si>
  <si>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</si>
  <si>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</si>
  <si>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</si>
  <si>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</si>
  <si>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</si>
  <si>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</si>
  <si>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</si>
  <si>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</si>
  <si>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</si>
  <si>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</si>
  <si>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</si>
  <si>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</si>
  <si>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</si>
  <si>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</si>
  <si>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</si>
  <si>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</si>
  <si>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</si>
  <si>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</si>
  <si>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</si>
  <si>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</si>
  <si>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</si>
  <si>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</si>
  <si>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</si>
  <si>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</si>
  <si>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</si>
  <si>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</si>
  <si>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</si>
  <si>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</si>
  <si>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</si>
  <si>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</si>
  <si>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</si>
  <si>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</si>
  <si>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</si>
  <si>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</si>
  <si>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</si>
  <si>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</si>
  <si>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</si>
  <si>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</si>
  <si>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</si>
  <si>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</si>
  <si>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</si>
  <si>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</si>
  <si>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</si>
  <si>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</si>
  <si>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</si>
  <si>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</si>
  <si>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</si>
  <si>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</si>
  <si>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</si>
  <si>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</si>
  <si>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</si>
  <si>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</si>
  <si>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</si>
  <si>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</si>
  <si>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</si>
  <si>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</si>
  <si>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</si>
  <si>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</si>
  <si>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</si>
  <si>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</si>
  <si>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</si>
  <si>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</si>
  <si>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</si>
  <si>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</si>
  <si>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</si>
  <si>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</si>
  <si>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</si>
  <si>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</si>
  <si>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</si>
  <si>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</si>
  <si>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</si>
  <si>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</si>
  <si>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</si>
  <si>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</si>
  <si>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</si>
  <si>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</si>
  <si>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</si>
  <si>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</si>
  <si>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</si>
  <si>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</si>
  <si>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</si>
  <si>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</si>
  <si>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</si>
  <si>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</si>
  <si>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</si>
  <si>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</si>
  <si>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</si>
  <si>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</si>
  <si>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</si>
  <si>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</si>
  <si>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</si>
  <si>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</si>
  <si>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</si>
  <si>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</si>
  <si>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</si>
  <si>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</si>
  <si>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</si>
  <si>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</si>
  <si>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</si>
  <si>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</si>
  <si>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</si>
  <si>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</si>
  <si>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</si>
  <si>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</si>
  <si>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</si>
  <si>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</si>
  <si>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</si>
  <si>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</si>
  <si>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</si>
  <si>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</si>
  <si>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</si>
  <si>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</si>
  <si>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</si>
  <si>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</si>
  <si>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</si>
  <si>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</si>
  <si>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</si>
  <si>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</si>
  <si>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</si>
  <si>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</si>
  <si>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</si>
  <si>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</si>
  <si>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</si>
  <si>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</si>
  <si>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</si>
  <si>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</si>
  <si>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</si>
  <si>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</si>
  <si>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</si>
  <si>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</si>
  <si>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</si>
  <si>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</si>
  <si>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</si>
  <si>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</si>
  <si>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</si>
  <si>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</si>
  <si>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</si>
  <si>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</si>
  <si>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</si>
  <si>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</si>
  <si>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</si>
  <si>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</si>
  <si>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</si>
  <si>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</si>
  <si>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</si>
  <si>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</si>
  <si>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</si>
  <si>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</si>
  <si>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</si>
  <si>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</si>
  <si>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</si>
  <si>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</si>
  <si>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</si>
  <si>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</si>
  <si>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</si>
  <si>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</si>
  <si>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</si>
  <si>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</si>
  <si>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</si>
  <si>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</si>
  <si>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</si>
  <si>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</si>
  <si>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</si>
  <si>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</si>
  <si>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</si>
  <si>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</si>
  <si>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</si>
  <si>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</si>
  <si>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</si>
  <si>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</si>
  <si>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</si>
  <si>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</si>
  <si>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</si>
  <si>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</si>
  <si>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</si>
  <si>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</si>
  <si>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</si>
  <si>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</si>
  <si>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</si>
  <si>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</si>
  <si>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</si>
  <si>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</si>
  <si>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</si>
  <si>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</si>
  <si>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</si>
  <si>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</si>
  <si>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</si>
  <si>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</si>
  <si>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</si>
  <si>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</si>
  <si>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</si>
  <si>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</si>
  <si>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</si>
  <si>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</si>
  <si>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</si>
  <si>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</si>
  <si>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</si>
  <si>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</si>
  <si>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</si>
  <si>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</si>
  <si>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</si>
  <si>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</si>
  <si>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</si>
  <si>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</si>
  <si>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</si>
  <si>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</si>
  <si>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</si>
  <si>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</si>
  <si>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</si>
  <si>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</si>
  <si>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</si>
  <si>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</si>
  <si>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</si>
  <si>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</si>
  <si>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</si>
  <si>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</si>
  <si>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</si>
  <si>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</si>
  <si>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</si>
  <si>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</si>
  <si>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</si>
  <si>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</si>
  <si>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</si>
  <si>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</si>
  <si>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</si>
  <si>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</si>
  <si>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</si>
  <si>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</si>
  <si>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</si>
  <si>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</si>
  <si>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</si>
  <si>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</si>
  <si>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</si>
  <si>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</si>
  <si>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</si>
  <si>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</si>
  <si>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</si>
  <si>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</si>
  <si>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</si>
  <si>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</si>
  <si>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</si>
  <si>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</si>
  <si>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</si>
  <si>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</si>
  <si>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</si>
  <si>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</si>
  <si>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</si>
  <si>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</si>
  <si>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</si>
  <si>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</si>
  <si>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</si>
  <si>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</si>
  <si>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</si>
  <si>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</si>
  <si>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</si>
  <si>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</si>
  <si>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</si>
  <si>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</si>
  <si>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</si>
  <si>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</si>
  <si>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</si>
  <si>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</si>
  <si>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</si>
  <si>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</si>
  <si>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</si>
  <si>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</si>
  <si>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</si>
  <si>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</si>
  <si>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</si>
  <si>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</si>
  <si>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</si>
  <si>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</si>
  <si>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</si>
  <si>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</si>
  <si>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</si>
  <si>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</si>
  <si>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</si>
  <si>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</si>
  <si>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</si>
  <si>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</si>
  <si>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</si>
  <si>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</si>
  <si>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</si>
  <si>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</si>
  <si>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</si>
  <si>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</si>
  <si>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</si>
  <si>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</si>
  <si>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</si>
  <si>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</si>
  <si>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</si>
  <si>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</si>
  <si>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</si>
  <si>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</si>
  <si>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</si>
  <si>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</si>
  <si>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</si>
  <si>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</si>
  <si>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</si>
  <si>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</si>
  <si>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</si>
  <si>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</si>
  <si>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</si>
  <si>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</si>
  <si>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</si>
  <si>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</si>
  <si>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</si>
  <si>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</si>
  <si>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</si>
  <si>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</si>
  <si>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</si>
  <si>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</si>
  <si>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</si>
  <si>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</si>
  <si>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</si>
  <si>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</si>
  <si>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</si>
  <si>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</si>
  <si>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</si>
  <si>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</si>
  <si>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</si>
  <si>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</si>
  <si>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</si>
  <si>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</si>
  <si>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</si>
  <si>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</si>
  <si>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</si>
  <si>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</si>
  <si>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</si>
  <si>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</si>
  <si>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</si>
  <si>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</si>
  <si>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</si>
  <si>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</si>
  <si>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</si>
  <si>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</si>
  <si>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</si>
  <si>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</si>
  <si>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</si>
  <si>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</si>
  <si>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</si>
  <si>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</si>
  <si>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</si>
  <si>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</si>
  <si>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</si>
  <si>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</si>
  <si>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</si>
  <si>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</si>
  <si>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</si>
  <si>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</si>
  <si>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</si>
  <si>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</si>
  <si>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</si>
  <si>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</si>
  <si>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</si>
  <si>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</si>
  <si>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</si>
  <si>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</si>
  <si>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</si>
  <si>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</si>
  <si>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</si>
  <si>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</si>
  <si>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</si>
  <si>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</si>
  <si>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</si>
  <si>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</si>
  <si>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</si>
  <si>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</si>
  <si>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</si>
  <si>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</si>
  <si>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</si>
  <si>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</si>
  <si>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</si>
  <si>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</si>
  <si>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</si>
  <si>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</si>
  <si>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</si>
  <si>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</si>
  <si>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</si>
  <si>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</si>
  <si>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</si>
  <si>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</si>
  <si>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</si>
  <si>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</si>
  <si>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</si>
  <si>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</si>
  <si>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</si>
  <si>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</si>
  <si>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</si>
  <si>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</si>
  <si>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</si>
  <si>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</si>
  <si>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</si>
  <si>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</si>
  <si>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</si>
  <si>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</si>
  <si>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</si>
  <si>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</si>
  <si>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</si>
  <si>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</si>
  <si>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</si>
  <si>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</si>
  <si>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</si>
  <si>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</si>
  <si>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</si>
  <si>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</si>
  <si>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</si>
  <si>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</si>
  <si>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</si>
  <si>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</si>
  <si>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</si>
  <si>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</si>
  <si>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</si>
  <si>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</si>
  <si>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</si>
  <si>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</si>
  <si>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</si>
  <si>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</si>
  <si>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</si>
  <si>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</si>
  <si>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</si>
  <si>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</si>
  <si>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</si>
  <si>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</si>
  <si>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</si>
  <si>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</si>
  <si>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</si>
  <si>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</si>
  <si>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</si>
  <si>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</si>
  <si>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</si>
  <si>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</si>
  <si>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</si>
  <si>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</si>
  <si>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</si>
  <si>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</si>
  <si>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</si>
  <si>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</si>
  <si>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</si>
  <si>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</si>
  <si>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</si>
  <si>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</si>
  <si>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</si>
  <si>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</si>
  <si>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</si>
  <si>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</si>
  <si>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</si>
  <si>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</si>
  <si>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</si>
  <si>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</si>
  <si>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</si>
  <si>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</si>
  <si>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</si>
  <si>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</si>
  <si>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</si>
  <si>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</si>
  <si>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</si>
  <si>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</si>
  <si>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</si>
  <si>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</si>
  <si>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</si>
  <si>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</si>
  <si>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</si>
  <si>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</si>
  <si>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</si>
  <si>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</si>
  <si>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</si>
  <si>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</si>
  <si>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</si>
  <si>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</si>
  <si>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</si>
  <si>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</si>
  <si>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</si>
  <si>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</si>
  <si>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</si>
  <si>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</si>
  <si>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</si>
  <si>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</si>
  <si>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</si>
  <si>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</si>
  <si>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</si>
  <si>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</si>
  <si>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</si>
  <si>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</si>
  <si>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</si>
  <si>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</si>
  <si>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</si>
  <si>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</si>
  <si>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</si>
  <si>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</si>
  <si>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</si>
  <si>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</si>
  <si>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</si>
  <si>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</si>
  <si>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</si>
  <si>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</si>
  <si>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</si>
  <si>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</si>
  <si>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</si>
  <si>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</si>
  <si>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</si>
  <si>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</si>
  <si>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</si>
  <si>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</si>
  <si>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</si>
  <si>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</si>
  <si>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</si>
  <si>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</si>
  <si>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</si>
  <si>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</si>
  <si>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</si>
  <si>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</si>
  <si>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</si>
  <si>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</si>
  <si>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</si>
  <si>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</si>
  <si>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</si>
  <si>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</si>
  <si>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</si>
  <si>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</si>
  <si>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</si>
  <si>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</si>
  <si>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</si>
  <si>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</si>
  <si>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</si>
  <si>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</si>
  <si>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</si>
  <si>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</si>
  <si>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</si>
  <si>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</si>
  <si>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</si>
  <si>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</si>
  <si>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</si>
  <si>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</si>
  <si>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</si>
  <si>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</si>
  <si>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</si>
  <si>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</si>
  <si>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</si>
  <si>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</si>
  <si>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</si>
  <si>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</si>
  <si>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</si>
  <si>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</si>
  <si>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</si>
  <si>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</si>
  <si>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</si>
  <si>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</si>
  <si>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</si>
  <si>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</si>
  <si>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</si>
  <si>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</si>
  <si>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</si>
  <si>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</si>
  <si>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</si>
  <si>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</si>
  <si>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</si>
  <si>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</si>
  <si>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</si>
  <si>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</si>
  <si>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</si>
  <si>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</si>
  <si>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</si>
  <si>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</si>
  <si>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</si>
  <si>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</si>
  <si>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</si>
  <si>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</si>
  <si>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</si>
  <si>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</si>
  <si>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</si>
  <si>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</si>
  <si>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</si>
  <si>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</si>
  <si>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</si>
  <si>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</si>
  <si>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</si>
  <si>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</si>
  <si>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</si>
  <si>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</si>
  <si>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</si>
  <si>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</si>
  <si>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</si>
  <si>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</si>
  <si>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</si>
  <si>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</si>
  <si>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</si>
  <si>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</si>
  <si>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</si>
  <si>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</si>
  <si>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</si>
  <si>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</si>
  <si>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</si>
  <si>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</si>
  <si>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</si>
  <si>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</si>
  <si>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</si>
  <si>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</si>
  <si>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</si>
  <si>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</si>
  <si>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</si>
  <si>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</si>
  <si>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</si>
  <si>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</si>
  <si>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</si>
  <si>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</si>
  <si>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</si>
  <si>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</si>
  <si>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</si>
  <si>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</si>
  <si>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</si>
  <si>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</si>
  <si>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</si>
  <si>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</si>
  <si>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</si>
  <si>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</si>
  <si>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</si>
  <si>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</si>
  <si>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</si>
  <si>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</si>
  <si>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</si>
  <si>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</si>
  <si>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</si>
  <si>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</si>
  <si>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</si>
  <si>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</si>
  <si>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</si>
  <si>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</si>
  <si>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</si>
  <si>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</si>
  <si>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</si>
  <si>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</si>
  <si>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</si>
  <si>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</si>
  <si>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</si>
  <si>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</si>
  <si>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</si>
  <si>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</si>
  <si>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</si>
  <si>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</si>
  <si>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</si>
  <si>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</si>
  <si>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</si>
  <si>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</si>
  <si>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</si>
  <si>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</si>
  <si>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</si>
  <si>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</si>
  <si>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</si>
  <si>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</si>
  <si>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</si>
  <si>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</si>
  <si>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</si>
  <si>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</si>
  <si>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</si>
  <si>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</si>
  <si>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</si>
  <si>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</si>
  <si>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</si>
  <si>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</si>
  <si>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</si>
  <si>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</si>
  <si>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</si>
  <si>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</si>
  <si>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</si>
  <si>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</si>
  <si>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</si>
  <si>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</si>
  <si>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</si>
  <si>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</si>
  <si>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</si>
  <si>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</si>
  <si>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</si>
  <si>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</si>
  <si>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</si>
  <si>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</si>
  <si>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</si>
  <si>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</si>
  <si>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</si>
  <si>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</si>
  <si>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</si>
  <si>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</si>
  <si>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</si>
  <si>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</si>
  <si>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</si>
  <si>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</si>
  <si>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</si>
  <si>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</si>
  <si>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</si>
  <si>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</si>
  <si>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</si>
  <si>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</si>
  <si>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</si>
  <si>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</si>
  <si>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</si>
  <si>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</si>
  <si>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</si>
  <si>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</si>
  <si>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</si>
  <si>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</si>
  <si>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</si>
  <si>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</si>
  <si>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</si>
  <si>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</si>
  <si>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</si>
  <si>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</si>
  <si>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</si>
  <si>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</si>
  <si>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</si>
  <si>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</si>
  <si>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</si>
  <si>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</si>
  <si>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</si>
  <si>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</si>
  <si>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</si>
  <si>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</si>
  <si>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</si>
  <si>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</si>
  <si>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</si>
  <si>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</si>
  <si>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</si>
  <si>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</si>
  <si>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</si>
  <si>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</si>
  <si>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</si>
  <si>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</si>
  <si>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</si>
  <si>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</si>
  <si>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</si>
  <si>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</si>
  <si>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</si>
  <si>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</si>
  <si>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</si>
  <si>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</si>
  <si>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</si>
  <si>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</si>
  <si>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</si>
  <si>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</si>
  <si>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</si>
  <si>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</si>
  <si>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</si>
  <si>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</si>
  <si>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</si>
  <si>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</si>
  <si>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</si>
  <si>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</si>
  <si>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</si>
  <si>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</si>
  <si>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</si>
  <si>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</si>
  <si>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</si>
  <si>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</si>
  <si>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</si>
  <si>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</si>
  <si>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</si>
  <si>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</si>
  <si>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</si>
  <si>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</si>
  <si>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</si>
  <si>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</si>
  <si>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</si>
  <si>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</si>
  <si>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</si>
  <si>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</si>
  <si>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</si>
  <si>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</si>
  <si>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</si>
  <si>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</si>
  <si>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</si>
  <si>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</si>
  <si>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</si>
  <si>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</si>
  <si>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</si>
  <si>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</si>
  <si>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</si>
  <si>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</si>
  <si>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</si>
  <si>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</si>
  <si>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</si>
  <si>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</si>
  <si>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</si>
  <si>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</si>
  <si>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</si>
  <si>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</si>
  <si>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</si>
  <si>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</si>
  <si>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</si>
  <si>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</si>
  <si>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</si>
  <si>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</si>
  <si>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</si>
  <si>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</si>
  <si>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</si>
  <si>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</si>
  <si>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</si>
  <si>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</si>
  <si>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</si>
  <si>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</si>
  <si>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</si>
  <si>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</si>
  <si>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</si>
  <si>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</si>
  <si>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</si>
  <si>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</si>
  <si>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</si>
  <si>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</si>
  <si>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</si>
  <si>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</si>
  <si>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</si>
  <si>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</si>
  <si>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</si>
  <si>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</si>
  <si>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</si>
  <si>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</si>
  <si>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</si>
  <si>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</si>
  <si>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</si>
  <si>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</si>
  <si>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</si>
  <si>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</si>
  <si>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</si>
  <si>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</si>
  <si>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</si>
  <si>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</si>
  <si>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</si>
  <si>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</si>
  <si>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</si>
  <si>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</si>
  <si>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</si>
  <si>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</si>
  <si>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</si>
  <si>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</si>
  <si>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</si>
  <si>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</si>
  <si>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</si>
  <si>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</si>
  <si>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</si>
  <si>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</si>
  <si>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</si>
  <si>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</si>
  <si>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</si>
  <si>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</si>
  <si>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</si>
  <si>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</si>
  <si>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</si>
  <si>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</si>
  <si>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</si>
  <si>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</si>
  <si>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</si>
  <si>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</si>
  <si>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</si>
  <si>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</si>
  <si>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</si>
  <si>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</si>
  <si>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</si>
  <si>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</si>
  <si>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</si>
  <si>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</si>
  <si>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</si>
  <si>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</si>
  <si>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</si>
  <si>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</si>
  <si>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</si>
  <si>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</si>
  <si>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</si>
  <si>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</si>
  <si>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</si>
  <si>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</si>
  <si>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</si>
  <si>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</si>
  <si>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</si>
  <si>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</si>
  <si>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</si>
  <si>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</si>
  <si>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</si>
  <si>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</si>
  <si>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</si>
  <si>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</si>
  <si>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</si>
  <si>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</si>
  <si>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</si>
  <si>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</si>
  <si>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</si>
  <si>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</si>
  <si>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</si>
  <si>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</si>
  <si>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</si>
  <si>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</si>
  <si>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</si>
  <si>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</si>
  <si>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</si>
  <si>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</si>
  <si>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</si>
  <si>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</si>
  <si>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</si>
  <si>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</si>
  <si>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</si>
  <si>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</si>
  <si>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</si>
  <si>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</si>
  <si>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</si>
  <si>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</si>
  <si>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</si>
  <si>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</si>
  <si>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</si>
  <si>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</si>
  <si>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</si>
  <si>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</si>
  <si>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</si>
  <si>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</si>
  <si>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</si>
  <si>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</si>
  <si>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</si>
  <si>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</si>
  <si>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</si>
  <si>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</si>
  <si>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</si>
  <si>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</si>
  <si>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</si>
  <si>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</si>
  <si>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</si>
  <si>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</si>
  <si>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</si>
  <si>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</si>
  <si>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</si>
  <si>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</si>
  <si>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</si>
  <si>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</si>
  <si>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</si>
  <si>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</si>
  <si>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</si>
  <si>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</si>
  <si>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</si>
  <si>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</si>
  <si>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</si>
  <si>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</si>
  <si>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</si>
  <si>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</si>
  <si>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</si>
  <si>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</si>
  <si>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</si>
  <si>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</si>
  <si>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</si>
  <si>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</si>
  <si>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</si>
  <si>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</si>
  <si>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</si>
  <si>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</si>
  <si>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</si>
  <si>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</si>
  <si>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</si>
  <si>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</si>
  <si>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</si>
  <si>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</si>
  <si>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</si>
  <si>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</si>
  <si>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</si>
  <si>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</si>
  <si>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</si>
  <si>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</si>
  <si>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</si>
  <si>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</si>
  <si>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</si>
  <si>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</si>
  <si>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</si>
  <si>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</si>
  <si>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</si>
  <si>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</si>
  <si>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</si>
  <si>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</si>
  <si>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</si>
  <si>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</si>
  <si>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</si>
  <si>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</si>
  <si>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</si>
  <si>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</si>
  <si>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</si>
  <si>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</si>
  <si>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</si>
  <si>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</si>
  <si>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</si>
  <si>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</si>
  <si>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</si>
  <si>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</si>
  <si>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</si>
  <si>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</si>
  <si>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</si>
  <si>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</si>
  <si>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</si>
  <si>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</si>
  <si>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</si>
  <si>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</si>
  <si>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</si>
  <si>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</si>
  <si>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</si>
  <si>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</si>
  <si>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</si>
  <si>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</si>
  <si>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</si>
  <si>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</si>
  <si>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</si>
  <si>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</si>
  <si>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</si>
  <si>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</si>
  <si>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</si>
  <si>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</si>
  <si>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</si>
  <si>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</si>
  <si>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</si>
  <si>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</si>
  <si>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</si>
  <si>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</si>
  <si>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</si>
  <si>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</si>
  <si>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</si>
  <si>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</si>
  <si>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</si>
  <si>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</si>
  <si>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</si>
  <si>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</si>
  <si>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</si>
  <si>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</si>
  <si>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</si>
  <si>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</si>
  <si>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</si>
  <si>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</si>
  <si>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</si>
  <si>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</si>
  <si>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</si>
  <si>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</si>
  <si>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</si>
  <si>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</si>
  <si>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</si>
  <si>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</si>
  <si>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</si>
  <si>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</si>
  <si>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</si>
  <si>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</si>
  <si>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</si>
  <si>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</si>
  <si>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</si>
  <si>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</si>
  <si>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</si>
  <si>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</si>
  <si>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</si>
  <si>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</si>
  <si>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</si>
  <si>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</si>
  <si>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</si>
  <si>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</si>
  <si>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</si>
  <si>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</si>
  <si>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</si>
  <si>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</si>
  <si>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</si>
  <si>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</si>
  <si>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</si>
  <si>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</si>
  <si>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</si>
  <si>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</si>
  <si>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</si>
  <si>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</si>
  <si>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</si>
  <si>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</si>
  <si>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</si>
  <si>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</si>
  <si>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</si>
  <si>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</si>
  <si>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</si>
  <si>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</si>
  <si>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</si>
  <si>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</si>
  <si>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</si>
  <si>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</si>
  <si>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</si>
  <si>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</si>
  <si>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</si>
  <si>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</si>
  <si>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</si>
  <si>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</si>
  <si>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</si>
  <si>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</si>
  <si>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</si>
  <si>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</si>
  <si>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</si>
  <si>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</si>
  <si>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</si>
  <si>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</si>
  <si>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</si>
  <si>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</si>
  <si>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</si>
  <si>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</si>
  <si>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</si>
  <si>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</si>
  <si>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</si>
  <si>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</si>
  <si>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</si>
  <si>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</si>
  <si>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</si>
  <si>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</si>
  <si>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</si>
  <si>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</si>
  <si>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</si>
  <si>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</si>
  <si>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</si>
  <si>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</si>
  <si>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</si>
  <si>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</si>
  <si>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</si>
  <si>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</si>
  <si>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</si>
  <si>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</si>
  <si>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</si>
  <si>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</si>
  <si>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</si>
  <si>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</si>
  <si>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</si>
  <si>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</si>
  <si>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</si>
  <si>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</si>
  <si>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</si>
  <si>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</si>
  <si>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</si>
  <si>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</si>
  <si>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</si>
  <si>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</si>
  <si>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</si>
  <si>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</si>
  <si>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</si>
  <si>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</si>
  <si>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</si>
  <si>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</si>
  <si>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</si>
  <si>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</si>
  <si>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</si>
  <si>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</si>
  <si>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</si>
  <si>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</si>
  <si>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</si>
  <si>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</si>
  <si>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</si>
  <si>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</si>
  <si>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</si>
  <si>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</si>
  <si>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</si>
  <si>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</si>
  <si>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</si>
  <si>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</si>
  <si>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</si>
  <si>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</si>
  <si>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</si>
  <si>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</si>
  <si>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</si>
  <si>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</si>
  <si>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</si>
  <si>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</si>
  <si>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</si>
  <si>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</si>
  <si>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</si>
  <si>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</si>
  <si>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</si>
  <si>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</si>
  <si>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</si>
  <si>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</si>
  <si>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</si>
  <si>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</si>
  <si>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</si>
  <si>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</si>
  <si>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</si>
  <si>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</si>
  <si>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</si>
  <si>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</si>
  <si>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</si>
  <si>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</si>
  <si>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</si>
  <si>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</si>
  <si>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</si>
  <si>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</si>
  <si>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</si>
  <si>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</si>
  <si>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</si>
  <si>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</si>
  <si>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</si>
  <si>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</si>
  <si>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</si>
  <si>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</si>
  <si>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</si>
  <si>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</si>
  <si>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</si>
  <si>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</si>
  <si>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</si>
  <si>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</si>
  <si>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</si>
  <si>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</si>
  <si>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</si>
  <si>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</si>
  <si>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</si>
  <si>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</si>
  <si>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</si>
  <si>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</si>
  <si>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</si>
  <si>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</si>
  <si>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</si>
  <si>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</si>
  <si>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</si>
  <si>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</si>
  <si>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</si>
  <si>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</si>
  <si>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</si>
  <si>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</si>
  <si>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</si>
  <si>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</si>
  <si>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</si>
  <si>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</si>
  <si>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</si>
  <si>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</si>
  <si>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</si>
  <si>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</si>
  <si>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</si>
  <si>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</si>
  <si>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</si>
  <si>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</si>
  <si>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</si>
  <si>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</si>
  <si>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</si>
  <si>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</si>
  <si>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</si>
  <si>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</si>
  <si>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</si>
  <si>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</si>
  <si>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</si>
  <si>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</si>
  <si>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</si>
  <si>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</si>
  <si>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</si>
  <si>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</si>
  <si>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</si>
  <si>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</si>
  <si>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</si>
  <si>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</si>
  <si>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</si>
  <si>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</si>
  <si>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</si>
  <si>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</si>
  <si>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</si>
  <si>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</si>
  <si>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</si>
  <si>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</si>
  <si>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</si>
  <si>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</si>
  <si>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</si>
  <si>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</si>
  <si>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</si>
  <si>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</si>
  <si>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</si>
  <si>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</si>
  <si>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</si>
  <si>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</si>
  <si>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</si>
  <si>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</si>
  <si>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</si>
  <si>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</si>
  <si>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</si>
  <si>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</si>
  <si>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</si>
  <si>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</si>
  <si>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</si>
  <si>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</si>
  <si>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</si>
  <si>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</si>
  <si>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</si>
  <si>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</si>
  <si>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</si>
  <si>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</si>
  <si>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</si>
  <si>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</si>
  <si>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</si>
  <si>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</si>
  <si>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</si>
  <si>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</si>
  <si>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</si>
  <si>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</si>
  <si>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</si>
  <si>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</si>
  <si>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</si>
  <si>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</si>
  <si>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</si>
  <si>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</si>
  <si>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</si>
  <si>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</si>
  <si>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</si>
  <si>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</si>
  <si>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</si>
  <si>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</si>
  <si>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</si>
  <si>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</si>
  <si>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</si>
  <si>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</si>
  <si>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</si>
  <si>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</si>
  <si>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</si>
  <si>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</si>
  <si>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</si>
  <si>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</si>
  <si>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</si>
  <si>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</si>
  <si>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</si>
  <si>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</si>
  <si>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</si>
  <si>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</si>
  <si>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</si>
  <si>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</si>
  <si>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</si>
  <si>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</si>
  <si>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</si>
  <si>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</si>
  <si>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</si>
  <si>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</si>
  <si>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</si>
  <si>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</si>
  <si>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</si>
  <si>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</si>
  <si>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</si>
  <si>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</si>
  <si>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</si>
  <si>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</si>
  <si>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</si>
  <si>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</si>
  <si>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</si>
  <si>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</si>
  <si>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</si>
  <si>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</si>
  <si>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</si>
  <si>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</si>
  <si>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</si>
  <si>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</si>
  <si>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</si>
  <si>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</si>
  <si>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</si>
  <si>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</si>
  <si>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</si>
  <si>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</si>
  <si>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</si>
  <si>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</si>
  <si>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</si>
  <si>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</si>
  <si>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</si>
  <si>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</si>
  <si>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</si>
  <si>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</si>
  <si>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</si>
  <si>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</si>
  <si>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</si>
  <si>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</si>
  <si>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</si>
  <si>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</si>
  <si>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</si>
  <si>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</si>
  <si>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</si>
  <si>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</si>
  <si>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</si>
  <si>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</si>
  <si>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</si>
  <si>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</si>
  <si>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</si>
  <si>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</si>
  <si>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</si>
  <si>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</si>
  <si>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</si>
  <si>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</si>
  <si>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</si>
  <si>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</si>
  <si>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</si>
  <si>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</si>
  <si>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</si>
  <si>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</si>
  <si>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</si>
  <si>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</si>
  <si>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</si>
  <si>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</si>
  <si>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</si>
  <si>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</si>
  <si>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</si>
  <si>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</si>
  <si>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</si>
  <si>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</si>
  <si>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</si>
  <si>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</si>
  <si>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</si>
  <si>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</si>
  <si>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</si>
  <si>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</si>
  <si>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</si>
  <si>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</si>
  <si>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</si>
  <si>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</si>
  <si>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</si>
  <si>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</si>
  <si>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</si>
  <si>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</si>
  <si>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</si>
  <si>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</si>
  <si>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</si>
  <si>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</si>
  <si>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</si>
  <si>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</si>
  <si>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</si>
  <si>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</si>
  <si>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</si>
  <si>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</si>
  <si>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</si>
  <si>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</si>
  <si>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</si>
  <si>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</si>
  <si>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</si>
  <si>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</si>
  <si>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</si>
  <si>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</si>
  <si>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</si>
  <si>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</si>
  <si>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</si>
  <si>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</si>
  <si>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</si>
  <si>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</si>
  <si>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</si>
  <si>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</si>
  <si>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</si>
  <si>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</si>
  <si>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</si>
  <si>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</si>
  <si>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</si>
  <si>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</si>
  <si>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</si>
  <si>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</si>
  <si>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</si>
  <si>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</si>
  <si>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</si>
  <si>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</si>
  <si>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</si>
  <si>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</si>
  <si>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</si>
  <si>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</si>
  <si>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</si>
  <si>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</si>
  <si>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</si>
  <si>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</si>
  <si>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</si>
  <si>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</si>
  <si>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</si>
  <si>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</si>
  <si>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</si>
  <si>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</si>
  <si>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</si>
  <si>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</si>
  <si>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</si>
  <si>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</si>
  <si>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</si>
  <si>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</si>
  <si>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</si>
  <si>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</si>
  <si>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</si>
  <si>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</si>
  <si>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</si>
  <si>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</si>
  <si>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</si>
  <si>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</si>
  <si>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</si>
  <si>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</si>
  <si>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</si>
  <si>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</si>
  <si>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</si>
  <si>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</si>
  <si>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</si>
  <si>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</si>
  <si>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</si>
  <si>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</si>
  <si>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</si>
  <si>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</si>
  <si>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</si>
  <si>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</si>
  <si>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</si>
  <si>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</si>
  <si>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</si>
  <si>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</si>
  <si>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</si>
  <si>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</si>
  <si>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</si>
  <si>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</si>
  <si>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</si>
  <si>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</si>
  <si>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</si>
  <si>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</si>
  <si>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</si>
  <si>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</si>
  <si>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</si>
  <si>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</si>
  <si>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</si>
  <si>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</si>
  <si>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</si>
  <si>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</si>
  <si>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</si>
  <si>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</si>
  <si>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</si>
  <si>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</si>
  <si>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</si>
  <si>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</si>
  <si>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</si>
  <si>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</si>
  <si>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</si>
  <si>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</si>
  <si>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</si>
  <si>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</si>
  <si>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</si>
  <si>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</si>
  <si>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</si>
  <si>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</si>
  <si>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</si>
  <si>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</si>
  <si>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</si>
  <si>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</si>
  <si>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</si>
  <si>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</si>
  <si>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</si>
  <si>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</si>
  <si>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</si>
  <si>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</si>
  <si>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</si>
  <si>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</si>
  <si>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</si>
  <si>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</si>
  <si>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</si>
  <si>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</si>
  <si>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</si>
  <si>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</si>
  <si>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</si>
  <si>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</si>
  <si>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</si>
  <si>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</si>
  <si>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</si>
  <si>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</si>
  <si>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</si>
  <si>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</si>
  <si>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</si>
  <si>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</si>
  <si>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</si>
  <si>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</si>
  <si>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</si>
  <si>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</si>
  <si>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</si>
  <si>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</si>
  <si>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</si>
  <si>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</si>
  <si>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</si>
  <si>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</si>
  <si>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</si>
  <si>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</si>
  <si>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</si>
  <si>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</si>
  <si>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</si>
  <si>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</si>
  <si>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</si>
  <si>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</si>
  <si>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</si>
  <si>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</si>
  <si>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</si>
  <si>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</si>
  <si>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</si>
  <si>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</si>
  <si>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</si>
  <si>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</si>
  <si>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</si>
  <si>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</si>
  <si>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</si>
  <si>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</si>
  <si>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</si>
  <si>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</si>
  <si>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</si>
  <si>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</si>
  <si>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</si>
  <si>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</si>
  <si>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</si>
  <si>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</si>
  <si>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</si>
  <si>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</si>
  <si>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</si>
  <si>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</si>
  <si>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</si>
  <si>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</si>
  <si>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</si>
  <si>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</si>
  <si>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</si>
  <si>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</si>
  <si>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</si>
  <si>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</si>
  <si>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</si>
  <si>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</si>
  <si>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</si>
  <si>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</si>
  <si>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</si>
  <si>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</si>
  <si>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</si>
  <si>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</si>
  <si>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</si>
  <si>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</si>
  <si>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</si>
  <si>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</si>
  <si>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</si>
  <si>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</si>
  <si>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</si>
  <si>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</si>
  <si>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</si>
  <si>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</si>
  <si>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</si>
  <si>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</si>
  <si>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</si>
  <si>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</si>
  <si>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</si>
  <si>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</si>
  <si>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</si>
  <si>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</si>
  <si>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</si>
  <si>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</si>
  <si>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</si>
  <si>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</si>
  <si>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</si>
  <si>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</si>
  <si>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</si>
  <si>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</si>
  <si>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</si>
  <si>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</si>
  <si>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</si>
  <si>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</si>
  <si>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</si>
  <si>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</si>
  <si>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</si>
  <si>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</si>
  <si>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</si>
  <si>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</si>
  <si>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</si>
  <si>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</si>
  <si>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</si>
  <si>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</si>
  <si>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</si>
  <si>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</si>
  <si>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</si>
  <si>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</si>
  <si>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</si>
  <si>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</si>
  <si>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</si>
  <si>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</si>
  <si>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</si>
  <si>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</si>
  <si>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</si>
  <si>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</si>
  <si>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</si>
  <si>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</si>
  <si>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</si>
  <si>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</si>
  <si>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</si>
  <si>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</si>
  <si>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</si>
  <si>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</si>
  <si>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</si>
  <si>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</si>
  <si>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</si>
  <si>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</si>
  <si>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</si>
  <si>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</si>
  <si>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</si>
  <si>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</si>
  <si>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</si>
  <si>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</si>
  <si>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</si>
  <si>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</si>
  <si>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</si>
  <si>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</si>
  <si>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</si>
  <si>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</si>
  <si>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</si>
  <si>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</si>
  <si>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</si>
  <si>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</si>
  <si>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</si>
  <si>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</si>
  <si>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</si>
  <si>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</si>
  <si>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</si>
  <si>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</si>
  <si>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</si>
  <si>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</si>
  <si>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</si>
  <si>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</si>
  <si>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</si>
  <si>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</si>
  <si>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</si>
  <si>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</si>
  <si>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</si>
  <si>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</si>
  <si>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</si>
  <si>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</si>
  <si>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</si>
  <si>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</si>
  <si>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</si>
  <si>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</si>
  <si>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</si>
  <si>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</si>
  <si>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</si>
  <si>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</si>
  <si>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</si>
  <si>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</si>
  <si>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</si>
  <si>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</si>
  <si>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</si>
  <si>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</si>
  <si>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</si>
  <si>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</si>
  <si>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</si>
  <si>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</si>
  <si>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</si>
  <si>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</si>
  <si>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</si>
  <si>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</si>
  <si>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</si>
  <si>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</si>
  <si>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</si>
  <si>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</si>
  <si>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</si>
  <si>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</si>
  <si>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</si>
  <si>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</si>
  <si>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</si>
  <si>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</si>
  <si>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</si>
  <si>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</si>
  <si>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</si>
  <si>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</si>
  <si>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</si>
  <si>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</si>
  <si>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</si>
  <si>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</si>
  <si>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</si>
  <si>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</si>
  <si>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</si>
  <si>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</si>
  <si>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</si>
  <si>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</si>
  <si>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</si>
  <si>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</si>
  <si>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</si>
  <si>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</si>
  <si>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</si>
  <si>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</si>
  <si>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</si>
  <si>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</si>
  <si>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</si>
  <si>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</si>
  <si>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</si>
  <si>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</si>
  <si>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</si>
  <si>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</si>
  <si>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</si>
  <si>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</si>
  <si>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</si>
  <si>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</si>
  <si>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</si>
  <si>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</si>
  <si>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</si>
  <si>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</si>
  <si>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</si>
  <si>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</si>
  <si>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</si>
  <si>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</si>
  <si>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</si>
  <si>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</si>
  <si>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</si>
  <si>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</si>
  <si>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</si>
  <si>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</si>
  <si>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</si>
  <si>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</si>
  <si>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</si>
  <si>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</si>
  <si>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</si>
  <si>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</si>
  <si>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</si>
  <si>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</si>
  <si>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</si>
  <si>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</si>
  <si>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</si>
  <si>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</si>
  <si>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</si>
  <si>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</si>
  <si>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</si>
  <si>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</si>
  <si>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</si>
  <si>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</si>
  <si>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</si>
  <si>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</si>
  <si>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</si>
  <si>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</si>
  <si>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</si>
  <si>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</si>
  <si>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</si>
  <si>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</si>
  <si>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</si>
  <si>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</si>
  <si>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</si>
  <si>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</si>
  <si>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</si>
  <si>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</si>
  <si>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</si>
  <si>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</si>
  <si>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</si>
  <si>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</si>
  <si>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</si>
  <si>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</si>
  <si>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</si>
  <si>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</si>
  <si>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</si>
  <si>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</si>
  <si>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</si>
  <si>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</si>
  <si>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</si>
  <si>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</si>
  <si>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</si>
  <si>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</si>
  <si>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</si>
  <si>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</si>
  <si>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</si>
  <si>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</si>
  <si>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</si>
  <si>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</si>
  <si>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</si>
  <si>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</si>
  <si>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</si>
  <si>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</si>
  <si>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</si>
  <si>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</si>
  <si>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</si>
  <si>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</si>
  <si>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</si>
  <si>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</si>
  <si>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</si>
  <si>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</si>
  <si>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</si>
  <si>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</si>
  <si>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</si>
  <si>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</si>
  <si>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</si>
  <si>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</si>
  <si>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</si>
  <si>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</si>
  <si>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</si>
  <si>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</si>
  <si>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</si>
  <si>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</si>
  <si>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</si>
  <si>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</si>
  <si>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</si>
  <si>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</si>
  <si>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</si>
  <si>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</si>
  <si>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</si>
  <si>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</si>
  <si>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</si>
  <si>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</si>
  <si>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</si>
  <si>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</si>
  <si>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</si>
  <si>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</si>
  <si>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</si>
  <si>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</si>
  <si>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</si>
  <si>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</si>
  <si>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</si>
  <si>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</si>
  <si>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</si>
  <si>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</si>
  <si>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</si>
  <si>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</si>
  <si>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</si>
  <si>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</si>
  <si>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</si>
  <si>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</si>
  <si>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</si>
  <si>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</si>
  <si>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</si>
  <si>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</si>
  <si>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</si>
  <si>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</si>
  <si>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</si>
  <si>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</si>
  <si>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</si>
  <si>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</si>
  <si>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</si>
  <si>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</si>
  <si>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</si>
  <si>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</si>
  <si>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</si>
  <si>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</si>
  <si>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</si>
  <si>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</si>
  <si>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</si>
  <si>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</si>
  <si>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</si>
  <si>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</si>
  <si>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</si>
  <si>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</si>
  <si>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</si>
  <si>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</si>
  <si>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</si>
  <si>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</si>
  <si>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</si>
  <si>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</si>
  <si>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</si>
  <si>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</si>
  <si>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</si>
  <si>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</si>
  <si>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</si>
  <si>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</si>
  <si>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</si>
  <si>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</si>
  <si>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</si>
  <si>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</si>
  <si>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</si>
  <si>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</si>
  <si>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</si>
  <si>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</si>
  <si>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</si>
  <si>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</si>
  <si>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</si>
  <si>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</si>
  <si>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</si>
  <si>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</si>
  <si>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</si>
  <si>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</si>
  <si>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</si>
  <si>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</si>
  <si>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</si>
  <si>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</si>
  <si>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</si>
  <si>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</si>
  <si>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</si>
  <si>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</si>
  <si>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</si>
  <si>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</si>
  <si>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</si>
  <si>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</si>
  <si>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</si>
  <si>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</si>
  <si>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</si>
  <si>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</si>
  <si>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</si>
  <si>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</si>
  <si>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</si>
  <si>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</si>
  <si>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</si>
  <si>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</si>
  <si>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</si>
  <si>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</si>
  <si>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</si>
  <si>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</si>
  <si>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</si>
  <si>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</si>
  <si>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</si>
  <si>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</si>
  <si>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</si>
  <si>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</si>
  <si>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</si>
  <si>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</si>
  <si>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</si>
  <si>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</si>
  <si>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</si>
  <si>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</si>
  <si>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</si>
  <si>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</si>
  <si>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</si>
  <si>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</si>
  <si>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</si>
  <si>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</si>
  <si>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</si>
  <si>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</si>
  <si>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</si>
  <si>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</si>
  <si>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</si>
  <si>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</si>
  <si>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</si>
  <si>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</si>
  <si>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</si>
  <si>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</si>
  <si>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</si>
  <si>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</si>
  <si>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</si>
  <si>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</si>
  <si>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</si>
  <si>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</si>
  <si>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</si>
  <si>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</si>
  <si>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</si>
  <si>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</si>
  <si>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</si>
  <si>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</si>
  <si>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</si>
  <si>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</si>
  <si>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</si>
  <si>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</si>
  <si>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</si>
  <si>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</si>
  <si>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</si>
  <si>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</si>
  <si>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</si>
  <si>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</si>
  <si>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</si>
  <si>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</si>
  <si>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</si>
  <si>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</si>
  <si>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</si>
  <si>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</si>
  <si>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</si>
  <si>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</si>
  <si>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</si>
  <si>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</si>
  <si>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</si>
  <si>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</si>
  <si>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</si>
  <si>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</si>
  <si>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</si>
  <si>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</si>
  <si>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</si>
  <si>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</si>
  <si>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</si>
  <si>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</si>
  <si>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</si>
  <si>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</si>
  <si>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</si>
  <si>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</si>
  <si>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</si>
  <si>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</si>
  <si>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</si>
  <si>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</si>
  <si>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</si>
  <si>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</si>
  <si>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</si>
  <si>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</si>
  <si>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</si>
  <si>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</si>
  <si>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</si>
  <si>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</si>
  <si>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</si>
  <si>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</si>
  <si>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</si>
  <si>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</si>
  <si>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</si>
  <si>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</si>
  <si>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</si>
  <si>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</si>
  <si>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</si>
  <si>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</si>
  <si>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</si>
  <si>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</si>
  <si>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</si>
  <si>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</si>
  <si>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</si>
  <si>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</si>
  <si>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</si>
  <si>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</si>
  <si>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</si>
  <si>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</si>
  <si>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</si>
  <si>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</si>
  <si>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</si>
  <si>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</si>
  <si>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</si>
  <si>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</si>
  <si>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</si>
  <si>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</si>
  <si>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</si>
  <si>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</si>
  <si>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</si>
  <si>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</si>
  <si>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</si>
  <si>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</si>
  <si>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</si>
  <si>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</si>
  <si>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</si>
  <si>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</si>
  <si>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</si>
  <si>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</si>
  <si>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</si>
  <si>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</si>
  <si>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</si>
  <si>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</si>
  <si>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</si>
  <si>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</si>
  <si>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</si>
  <si>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</si>
  <si>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</si>
  <si>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</si>
  <si>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</si>
  <si>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</si>
  <si>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</si>
  <si>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</si>
  <si>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</si>
  <si>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</si>
  <si>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</si>
  <si>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</si>
  <si>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</si>
  <si>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</si>
  <si>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</si>
  <si>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</si>
  <si>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</si>
  <si>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</si>
  <si>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</si>
  <si>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</si>
  <si>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</si>
  <si>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</si>
  <si>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</si>
  <si>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</si>
  <si>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</si>
  <si>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</si>
  <si>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</si>
  <si>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</si>
  <si>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</si>
  <si>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</si>
  <si>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</si>
  <si>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</si>
  <si>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</si>
  <si>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</si>
  <si>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</si>
  <si>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</si>
  <si>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</si>
  <si>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</si>
  <si>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</si>
  <si>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</si>
  <si>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</si>
  <si>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</si>
  <si>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</si>
  <si>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</si>
  <si>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</si>
  <si>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</si>
  <si>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</si>
  <si>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</si>
  <si>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</si>
  <si>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</si>
  <si>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</si>
  <si>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</si>
  <si>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</si>
  <si>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</si>
  <si>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</si>
  <si>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</si>
  <si>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</si>
  <si>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</si>
  <si>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</si>
  <si>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</si>
  <si>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</si>
  <si>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</si>
  <si>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</si>
  <si>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</si>
  <si>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</si>
  <si>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</si>
  <si>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</si>
  <si>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</si>
  <si>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</si>
  <si>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</si>
  <si>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</si>
  <si>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</si>
  <si>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</si>
  <si>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</si>
  <si>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</si>
  <si>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</si>
  <si>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</si>
  <si>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</si>
  <si>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</si>
  <si>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</si>
  <si>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</si>
  <si>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</si>
  <si>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</si>
  <si>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</si>
  <si>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</si>
  <si>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</si>
  <si>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</si>
  <si>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</si>
  <si>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</si>
  <si>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</si>
  <si>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</si>
  <si>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</si>
  <si>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</si>
  <si>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</si>
  <si>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</si>
  <si>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</si>
  <si>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</si>
  <si>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</si>
  <si>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</si>
  <si>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</si>
  <si>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</si>
  <si>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</si>
  <si>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</si>
  <si>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</si>
  <si>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</si>
  <si>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</si>
  <si>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</si>
  <si>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</si>
  <si>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</si>
  <si>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</si>
  <si>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</si>
  <si>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</si>
  <si>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</si>
  <si>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</si>
  <si>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</si>
  <si>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</si>
  <si>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</si>
  <si>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</si>
  <si>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</si>
  <si>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</si>
  <si>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</si>
  <si>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</si>
  <si>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</si>
  <si>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</si>
  <si>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</si>
  <si>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</si>
  <si>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</si>
  <si>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</si>
  <si>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</si>
  <si>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</si>
  <si>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</si>
  <si>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</si>
  <si>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</si>
  <si>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</si>
  <si>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</si>
  <si>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</si>
  <si>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</si>
  <si>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</si>
  <si>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</si>
  <si>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</si>
  <si>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</si>
  <si>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</si>
  <si>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</si>
  <si>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</si>
  <si>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</si>
  <si>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</si>
  <si>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</si>
  <si>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</si>
  <si>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</si>
  <si>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</si>
  <si>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</si>
  <si>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</si>
  <si>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</si>
  <si>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</si>
  <si>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</si>
  <si>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</si>
  <si>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</si>
  <si>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</si>
  <si>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</si>
  <si>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</si>
  <si>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</si>
  <si>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</si>
  <si>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</si>
  <si>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</si>
  <si>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</si>
  <si>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</si>
  <si>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</si>
  <si>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</si>
  <si>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</si>
  <si>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</si>
  <si>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</si>
  <si>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</si>
  <si>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</si>
  <si>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</si>
  <si>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</si>
  <si>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</si>
  <si>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</si>
  <si>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</si>
  <si>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</si>
  <si>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</si>
  <si>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</si>
  <si>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</si>
  <si>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</si>
  <si>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</si>
  <si>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</si>
  <si>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</si>
  <si>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</si>
  <si>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</si>
  <si>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</si>
  <si>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</si>
  <si>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</si>
  <si>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</si>
  <si>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</si>
  <si>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</si>
  <si>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</si>
  <si>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</si>
  <si>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</si>
  <si>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</si>
  <si>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</si>
  <si>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</si>
  <si>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</si>
  <si>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</si>
  <si>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</si>
  <si>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</si>
  <si>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</si>
  <si>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</si>
  <si>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</si>
  <si>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</si>
  <si>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</si>
  <si>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</si>
  <si>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</si>
  <si>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</si>
  <si>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</si>
  <si>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</si>
  <si>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</si>
  <si>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</si>
  <si>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</si>
  <si>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</si>
  <si>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</si>
  <si>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</si>
  <si>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</si>
  <si>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</si>
  <si>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</si>
  <si>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</si>
  <si>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</si>
  <si>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</si>
  <si>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</si>
  <si>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</si>
  <si>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</si>
  <si>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</si>
  <si>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</si>
  <si>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</si>
  <si>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</si>
  <si>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</si>
  <si>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</si>
  <si>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</si>
  <si>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</si>
  <si>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</si>
  <si>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</si>
  <si>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</si>
  <si>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</si>
  <si>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</si>
  <si>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</si>
  <si>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</si>
  <si>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</si>
  <si>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</si>
  <si>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</si>
  <si>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</si>
  <si>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</si>
  <si>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</si>
  <si>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</si>
  <si>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</si>
  <si>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</si>
  <si>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</si>
  <si>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</si>
  <si>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</si>
  <si>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</si>
  <si>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</si>
  <si>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</si>
  <si>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</si>
  <si>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</si>
  <si>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</si>
  <si>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</si>
  <si>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</si>
  <si>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</si>
  <si>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</si>
  <si>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</si>
  <si>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</si>
  <si>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</si>
  <si>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</si>
  <si>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</si>
  <si>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</si>
  <si>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</si>
  <si>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</si>
  <si>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</si>
  <si>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</si>
  <si>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</si>
  <si>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</si>
  <si>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</si>
  <si>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</si>
  <si>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</si>
  <si>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</si>
  <si>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</si>
  <si>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</si>
  <si>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</si>
  <si>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</si>
  <si>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</si>
  <si>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</si>
  <si>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</si>
  <si>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</si>
  <si>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</si>
  <si>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</si>
  <si>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</si>
  <si>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</si>
  <si>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</si>
  <si>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</si>
  <si>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</si>
  <si>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</si>
  <si>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</si>
  <si>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</si>
  <si>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</si>
  <si>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</si>
  <si>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</si>
  <si>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</si>
  <si>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</si>
  <si>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</si>
  <si>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</si>
  <si>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</si>
  <si>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</si>
  <si>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</si>
  <si>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</si>
  <si>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</si>
  <si>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</si>
  <si>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</si>
  <si>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</si>
  <si>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</si>
  <si>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</si>
  <si>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</si>
  <si>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</si>
  <si>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</si>
  <si>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</si>
  <si>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</si>
  <si>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</si>
  <si>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</si>
  <si>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</si>
  <si>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</si>
  <si>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</si>
  <si>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</si>
  <si>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</si>
  <si>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</si>
  <si>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</si>
  <si>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</si>
  <si>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</si>
  <si>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</si>
  <si>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</si>
  <si>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</si>
  <si>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</si>
  <si>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</si>
  <si>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</si>
  <si>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</si>
  <si>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</si>
  <si>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</si>
  <si>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</si>
  <si>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</si>
  <si>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</si>
  <si>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</si>
  <si>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</si>
  <si>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</si>
  <si>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</si>
  <si>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</si>
  <si>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</si>
  <si>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</si>
  <si>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</si>
  <si>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</si>
  <si>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</si>
  <si>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</si>
  <si>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</si>
  <si>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</si>
  <si>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</si>
  <si>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</si>
  <si>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</si>
  <si>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</si>
  <si>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</si>
  <si>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</si>
  <si>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</si>
  <si>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</si>
  <si>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</si>
  <si>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</si>
  <si>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</si>
  <si>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</si>
  <si>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</si>
  <si>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</si>
  <si>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</si>
  <si>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</si>
  <si>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</si>
  <si>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</si>
  <si>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</si>
  <si>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</si>
  <si>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</si>
  <si>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</si>
  <si>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</si>
  <si>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</si>
  <si>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</si>
  <si>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</si>
  <si>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</si>
  <si>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</si>
  <si>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</si>
  <si>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</si>
  <si>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</si>
  <si>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</si>
  <si>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</si>
  <si>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</si>
  <si>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</si>
  <si>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</si>
  <si>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</si>
  <si>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</si>
  <si>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</si>
  <si>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</si>
  <si>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</si>
  <si>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</si>
  <si>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</si>
  <si>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</si>
  <si>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</si>
  <si>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</si>
  <si>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</si>
  <si>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</si>
  <si>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</si>
  <si>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</si>
  <si>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</si>
  <si>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</si>
  <si>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</si>
  <si>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</si>
  <si>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</si>
  <si>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</si>
  <si>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</si>
  <si>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</si>
  <si>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</si>
  <si>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</si>
  <si>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</si>
  <si>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</si>
  <si>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</si>
  <si>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</si>
  <si>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</si>
  <si>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</si>
  <si>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</si>
  <si>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</si>
  <si>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</si>
  <si>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</si>
  <si>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</si>
  <si>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</si>
  <si>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</si>
  <si>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</si>
  <si>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</si>
  <si>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</si>
  <si>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</si>
  <si>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</si>
  <si>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</si>
  <si>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</si>
  <si>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</si>
  <si>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</si>
  <si>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</si>
  <si>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</si>
  <si>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</si>
  <si>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</si>
  <si>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</si>
  <si>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</si>
  <si>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</si>
  <si>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</si>
  <si>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</si>
  <si>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</si>
  <si>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</si>
  <si>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</si>
  <si>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</si>
  <si>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</si>
  <si>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</si>
  <si>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</si>
  <si>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</si>
  <si>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</si>
  <si>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</si>
  <si>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</si>
  <si>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</si>
  <si>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</si>
  <si>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</si>
  <si>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</si>
  <si>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</si>
  <si>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</si>
  <si>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</si>
  <si>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</si>
  <si>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</si>
  <si>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</si>
  <si>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</si>
  <si>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</si>
  <si>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</si>
  <si>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</si>
  <si>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</si>
  <si>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</si>
  <si>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</si>
  <si>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</si>
  <si>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</si>
  <si>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</si>
  <si>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</si>
  <si>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</si>
  <si>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</si>
  <si>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</si>
  <si>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</si>
  <si>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</si>
  <si>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</si>
  <si>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</si>
  <si>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</si>
  <si>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</si>
  <si>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</si>
  <si>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</si>
  <si>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</si>
  <si>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</si>
  <si>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</si>
  <si>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</si>
  <si>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</si>
  <si>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</si>
  <si>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</si>
  <si>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</si>
  <si>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</si>
  <si>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</si>
  <si>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</si>
  <si>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</si>
  <si>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</si>
  <si>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</si>
  <si>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</si>
  <si>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</si>
  <si>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</si>
  <si>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</si>
  <si>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</si>
  <si>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</si>
  <si>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</si>
  <si>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</si>
  <si>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</si>
  <si>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</si>
  <si>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</si>
  <si>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</si>
  <si>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</si>
  <si>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</si>
  <si>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</si>
  <si>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</si>
  <si>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</si>
  <si>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</si>
  <si>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</si>
  <si>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</si>
  <si>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</si>
  <si>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</si>
  <si>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</si>
  <si>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</si>
  <si>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</si>
  <si>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</si>
  <si>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</si>
  <si>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</si>
  <si>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</si>
  <si>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</si>
  <si>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</si>
  <si>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</si>
  <si>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</si>
  <si>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</si>
  <si>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</si>
  <si>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</si>
  <si>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</si>
  <si>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</si>
  <si>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</si>
  <si>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</si>
  <si>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</si>
  <si>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</si>
  <si>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</si>
  <si>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</si>
  <si>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</si>
  <si>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</si>
  <si>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</si>
  <si>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</si>
  <si>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</si>
  <si>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</si>
  <si>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</si>
  <si>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</si>
  <si>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</si>
  <si>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</si>
  <si>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</si>
  <si>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</si>
  <si>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</si>
  <si>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</si>
  <si>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</si>
  <si>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</si>
  <si>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</si>
  <si>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</si>
  <si>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</si>
  <si>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</si>
  <si>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</si>
  <si>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</si>
  <si>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</si>
  <si>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</si>
  <si>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</si>
  <si>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</si>
  <si>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</si>
  <si>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</si>
  <si>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</si>
  <si>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</si>
  <si>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</si>
  <si>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</si>
  <si>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</si>
  <si>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</si>
  <si>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</si>
  <si>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</si>
  <si>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</si>
  <si>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</si>
  <si>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</si>
  <si>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</si>
  <si>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</si>
  <si>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</si>
  <si>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</si>
  <si>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</si>
  <si>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</si>
  <si>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</si>
  <si>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</si>
  <si>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</si>
  <si>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</si>
  <si>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</si>
  <si>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</si>
  <si>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</si>
  <si>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</si>
  <si>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</si>
  <si>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</si>
  <si>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</si>
  <si>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</si>
  <si>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</si>
  <si>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</si>
  <si>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</si>
  <si>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</si>
  <si>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</si>
  <si>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</si>
  <si>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</si>
  <si>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</si>
  <si>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</si>
  <si>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</si>
  <si>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</si>
  <si>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</si>
  <si>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</si>
  <si>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</si>
  <si>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</si>
  <si>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</si>
  <si>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</si>
  <si>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</si>
  <si>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</si>
  <si>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</si>
  <si>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</si>
  <si>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</si>
  <si>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</si>
  <si>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</si>
  <si>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</si>
  <si>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</si>
  <si>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</si>
  <si>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</si>
  <si>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</si>
  <si>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</si>
  <si>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</si>
  <si>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</si>
  <si>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</si>
  <si>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</si>
  <si>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</si>
  <si>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</si>
  <si>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</si>
  <si>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</si>
  <si>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</si>
  <si>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</si>
  <si>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</si>
  <si>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</si>
  <si>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</si>
  <si>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</si>
  <si>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</si>
  <si>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</si>
  <si>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</si>
  <si>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</si>
  <si>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</si>
  <si>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</si>
  <si>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</si>
  <si>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</si>
  <si>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</si>
  <si>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</si>
  <si>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</si>
  <si>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</si>
  <si>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</si>
  <si>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</si>
  <si>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</si>
  <si>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</si>
  <si>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</si>
  <si>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</si>
  <si>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</si>
  <si>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</si>
  <si>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</si>
  <si>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</si>
  <si>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</si>
  <si>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</si>
  <si>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</si>
  <si>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</si>
  <si>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</si>
  <si>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</si>
  <si>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</si>
  <si>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</si>
  <si>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</si>
  <si>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</si>
  <si>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</si>
  <si>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</si>
  <si>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</si>
  <si>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</si>
  <si>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</si>
  <si>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</si>
  <si>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</si>
  <si>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</si>
  <si>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</si>
  <si>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</si>
  <si>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</si>
  <si>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</si>
  <si>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</si>
  <si>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</si>
  <si>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</si>
  <si>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</si>
  <si>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</si>
  <si>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</si>
  <si>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</si>
  <si>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</si>
  <si>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</si>
  <si>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</si>
  <si>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</si>
  <si>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</si>
  <si>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</si>
  <si>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</si>
  <si>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</si>
  <si>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</si>
  <si>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</si>
  <si>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</si>
  <si>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</si>
  <si>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</si>
  <si>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</si>
  <si>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</si>
  <si>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</si>
  <si>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</si>
  <si>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</si>
  <si>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</si>
  <si>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</si>
  <si>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</si>
  <si>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</si>
  <si>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</si>
  <si>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</si>
  <si>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</si>
  <si>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</si>
  <si>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</si>
  <si>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</si>
  <si>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</si>
  <si>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</si>
  <si>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</si>
  <si>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</si>
  <si>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</si>
  <si>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</si>
  <si>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</si>
  <si>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</si>
  <si>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</si>
  <si>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</si>
  <si>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</si>
  <si>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</si>
  <si>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</si>
  <si>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</si>
  <si>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</si>
  <si>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</si>
  <si>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</si>
  <si>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</si>
  <si>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</si>
  <si>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</si>
  <si>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</si>
  <si>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</si>
  <si>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</si>
  <si>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</si>
  <si>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</si>
  <si>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</si>
  <si>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</si>
  <si>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</si>
  <si>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</si>
  <si>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</si>
  <si>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</si>
  <si>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</si>
  <si>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</si>
  <si>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</si>
  <si>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</si>
  <si>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</si>
  <si>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</si>
  <si>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</si>
  <si>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</si>
  <si>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</si>
  <si>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</si>
  <si>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</si>
  <si>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</si>
  <si>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</si>
  <si>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</si>
  <si>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</si>
  <si>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</si>
  <si>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</si>
  <si>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</si>
  <si>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</si>
  <si>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</si>
  <si>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</si>
  <si>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</si>
  <si>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</si>
  <si>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</si>
  <si>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</si>
  <si>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</si>
  <si>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</si>
  <si>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</si>
  <si>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</si>
  <si>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</si>
  <si>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</si>
  <si>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</si>
  <si>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</si>
  <si>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</si>
  <si>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</si>
  <si>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</si>
  <si>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</si>
  <si>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</si>
  <si>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</si>
  <si>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</si>
  <si>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</si>
  <si>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</si>
  <si>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</si>
  <si>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</si>
  <si>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</si>
  <si>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</si>
  <si>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</si>
  <si>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</si>
  <si>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</si>
  <si>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</si>
  <si>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</si>
  <si>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</si>
  <si>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</si>
  <si>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</si>
  <si>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</si>
  <si>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</si>
  <si>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</si>
  <si>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</si>
  <si>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</si>
  <si>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</si>
  <si>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</si>
  <si>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</si>
  <si>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</si>
  <si>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</si>
  <si>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</si>
  <si>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</si>
  <si>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</si>
  <si>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</si>
  <si>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</si>
  <si>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</si>
  <si>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</si>
  <si>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</si>
  <si>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</si>
  <si>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</si>
  <si>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</si>
  <si>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</si>
  <si>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</si>
  <si>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</si>
  <si>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</si>
  <si>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</si>
  <si>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</si>
  <si>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</si>
  <si>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</si>
  <si>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</si>
  <si>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</si>
  <si>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</si>
  <si>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</si>
  <si>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</si>
  <si>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</si>
  <si>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</si>
  <si>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</si>
  <si>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</si>
  <si>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</si>
  <si>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</si>
  <si>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</si>
  <si>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</si>
  <si>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</si>
  <si>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</si>
  <si>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</si>
  <si>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</si>
  <si>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</si>
  <si>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</si>
  <si>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</si>
  <si>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</si>
  <si>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</si>
  <si>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</si>
  <si>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</si>
  <si>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</si>
  <si>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</si>
  <si>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</si>
  <si>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</si>
  <si>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</si>
  <si>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</si>
  <si>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</si>
  <si>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</si>
  <si>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</si>
  <si>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</si>
  <si>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</si>
  <si>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</si>
  <si>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</si>
  <si>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</si>
  <si>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</si>
  <si>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</si>
  <si>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</si>
  <si>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</si>
  <si>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</si>
  <si>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</si>
  <si>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</si>
  <si>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</si>
  <si>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</si>
  <si>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</si>
  <si>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</si>
  <si>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</si>
  <si>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</si>
  <si>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</si>
  <si>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</si>
  <si>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</si>
  <si>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</si>
  <si>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</si>
  <si>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</si>
  <si>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</si>
  <si>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</si>
  <si>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</si>
  <si>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</si>
  <si>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</si>
  <si>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</si>
  <si>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</si>
  <si>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</si>
  <si>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</si>
  <si>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</si>
  <si>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</si>
  <si>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</si>
  <si>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</si>
  <si>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</si>
  <si>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</si>
  <si>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</si>
  <si>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</si>
  <si>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</si>
  <si>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</si>
  <si>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</si>
  <si>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</si>
  <si>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</si>
  <si>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</si>
  <si>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</si>
  <si>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</si>
  <si>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</si>
  <si>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</si>
  <si>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</si>
  <si>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</si>
  <si>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</si>
  <si>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</si>
  <si>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</si>
  <si>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</si>
  <si>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</si>
  <si>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</si>
  <si>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</si>
  <si>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</si>
  <si>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</si>
  <si>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</si>
  <si>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</si>
  <si>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</si>
  <si>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</si>
  <si>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</si>
  <si>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</si>
  <si>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</si>
  <si>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</si>
  <si>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</si>
  <si>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</si>
  <si>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</si>
  <si>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</si>
  <si>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</si>
  <si>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</si>
  <si>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</si>
  <si>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</si>
  <si>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</si>
  <si>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</si>
  <si>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</si>
  <si>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</si>
  <si>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</si>
  <si>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</si>
  <si>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</si>
  <si>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</si>
  <si>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</si>
  <si>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</si>
  <si>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</si>
  <si>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</si>
  <si>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</si>
  <si>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</si>
  <si>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</si>
  <si>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</si>
  <si>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</si>
  <si>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</si>
  <si>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</si>
  <si>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</si>
  <si>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</si>
  <si>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</si>
  <si>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</si>
  <si>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</si>
  <si>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</si>
  <si>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</si>
  <si>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</si>
  <si>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</si>
  <si>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</si>
  <si>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</si>
  <si>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</si>
  <si>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</si>
  <si>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</si>
  <si>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</si>
  <si>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</si>
  <si>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</si>
  <si>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</si>
  <si>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</si>
  <si>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</si>
  <si>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</si>
  <si>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</si>
  <si>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</si>
  <si>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</si>
  <si>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</si>
  <si>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</si>
  <si>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</si>
  <si>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</si>
  <si>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</si>
  <si>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</si>
  <si>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</si>
  <si>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</si>
  <si>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</si>
  <si>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</si>
  <si>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</si>
  <si>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</si>
  <si>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</si>
  <si>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</si>
  <si>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</si>
  <si>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</si>
  <si>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</si>
  <si>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</si>
  <si>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</si>
  <si>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</si>
  <si>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</si>
  <si>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</si>
  <si>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</si>
  <si>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</si>
  <si>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</si>
  <si>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</si>
  <si>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</si>
  <si>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</si>
  <si>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</si>
  <si>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</si>
  <si>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</si>
  <si>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</si>
  <si>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</si>
  <si>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</si>
  <si>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</si>
  <si>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</si>
  <si>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</si>
  <si>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</si>
  <si>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</si>
  <si>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</si>
  <si>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</si>
  <si>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</si>
  <si>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</si>
  <si>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</si>
  <si>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</si>
  <si>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</si>
  <si>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</si>
  <si>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</si>
  <si>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</si>
  <si>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</si>
  <si>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</si>
  <si>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</si>
  <si>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</si>
  <si>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</si>
  <si>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</si>
  <si>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</si>
  <si>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</si>
  <si>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</si>
  <si>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</si>
  <si>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</si>
  <si>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</si>
  <si>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</si>
  <si>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</si>
  <si>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</si>
  <si>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</si>
  <si>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</si>
  <si>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</si>
  <si>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</si>
  <si>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</si>
  <si>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</si>
  <si>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</si>
  <si>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</si>
  <si>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</si>
  <si>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</si>
  <si>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</si>
  <si>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</si>
  <si>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</si>
  <si>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</si>
  <si>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</si>
  <si>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</si>
  <si>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</si>
  <si>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</si>
  <si>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</si>
  <si>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</si>
  <si>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</si>
  <si>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</si>
  <si>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</si>
  <si>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</si>
  <si>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</si>
  <si>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</si>
  <si>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</si>
  <si>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</si>
  <si>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</si>
  <si>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</si>
  <si>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</si>
  <si>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</si>
  <si>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</si>
  <si>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</si>
  <si>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</si>
  <si>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</si>
  <si>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</si>
  <si>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</si>
  <si>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</si>
  <si>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</si>
  <si>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</si>
  <si>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</si>
  <si>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</si>
  <si>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</si>
  <si>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</si>
  <si>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</si>
  <si>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</si>
  <si>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</si>
  <si>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</si>
  <si>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</si>
  <si>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</si>
  <si>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</si>
  <si>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</si>
  <si>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</si>
  <si>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</si>
  <si>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</si>
  <si>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</si>
  <si>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</si>
  <si>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</si>
  <si>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</si>
  <si>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</si>
  <si>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</si>
  <si>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</si>
  <si>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</si>
  <si>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</si>
  <si>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</si>
  <si>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</si>
  <si>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</si>
  <si>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</si>
  <si>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</si>
  <si>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</si>
  <si>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</si>
  <si>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</si>
  <si>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</si>
  <si>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</si>
  <si>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</si>
  <si>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</si>
  <si>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</si>
  <si>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</si>
  <si>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</si>
  <si>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</si>
  <si>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</si>
  <si>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</si>
  <si>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</si>
  <si>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</si>
  <si>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</si>
  <si>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</si>
  <si>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</si>
  <si>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</si>
  <si>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</si>
  <si>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</si>
  <si>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</si>
  <si>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</si>
  <si>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</si>
  <si>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</si>
  <si>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</si>
  <si>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</si>
  <si>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</si>
  <si>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</si>
  <si>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</si>
  <si>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</si>
  <si>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</si>
  <si>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</si>
  <si>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</si>
  <si>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</si>
  <si>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</si>
  <si>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</si>
  <si>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</si>
  <si>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</si>
  <si>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</si>
  <si>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</si>
  <si>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</si>
  <si>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</si>
  <si>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</si>
  <si>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</si>
  <si>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</si>
  <si>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</si>
  <si>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</si>
  <si>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</si>
  <si>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</si>
  <si>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</si>
  <si>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</si>
  <si>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</si>
  <si>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</si>
  <si>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</si>
  <si>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</si>
  <si>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</si>
  <si>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</si>
  <si>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</si>
  <si>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</si>
  <si>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</si>
  <si>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</si>
  <si>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</si>
  <si>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</si>
  <si>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</si>
  <si>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</si>
  <si>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</si>
  <si>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</si>
  <si>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</si>
  <si>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</si>
  <si>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</si>
  <si>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</si>
  <si>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</si>
  <si>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</si>
  <si>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</si>
  <si>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</si>
  <si>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</si>
  <si>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</si>
  <si>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</si>
  <si>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</si>
  <si>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</si>
  <si>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</si>
  <si>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</si>
  <si>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</si>
  <si>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</si>
  <si>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</si>
  <si>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</si>
  <si>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</si>
  <si>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</si>
  <si>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</si>
  <si>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</si>
  <si>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</si>
  <si>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</si>
  <si>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</si>
  <si>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</si>
  <si>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</si>
  <si>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</si>
  <si>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</si>
  <si>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</si>
  <si>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</si>
  <si>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</si>
  <si>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</si>
  <si>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</si>
  <si>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</si>
  <si>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</si>
  <si>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</si>
  <si>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</si>
  <si>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</si>
  <si>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</si>
  <si>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</si>
  <si>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</si>
  <si>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</si>
  <si>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</si>
  <si>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</si>
  <si>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</si>
  <si>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</si>
  <si>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</si>
  <si>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</si>
  <si>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</si>
  <si>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</si>
  <si>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</si>
  <si>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</si>
  <si>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</si>
  <si>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</si>
  <si>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</si>
  <si>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</si>
  <si>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</si>
  <si>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</si>
  <si>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</si>
  <si>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</si>
  <si>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</si>
  <si>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</si>
  <si>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</si>
  <si>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</si>
  <si>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</si>
  <si>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</si>
  <si>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</si>
  <si>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</si>
  <si>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</si>
  <si>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</si>
  <si>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</si>
  <si>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</si>
  <si>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</si>
  <si>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</si>
  <si>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</si>
  <si>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</si>
  <si>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</si>
  <si>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</si>
  <si>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</si>
  <si>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</si>
  <si>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</si>
  <si>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</si>
  <si>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</si>
  <si>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</si>
  <si>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</si>
  <si>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</si>
  <si>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</si>
  <si>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</si>
  <si>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</si>
  <si>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</si>
  <si>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</si>
  <si>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</si>
  <si>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</si>
  <si>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</si>
  <si>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</si>
  <si>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</si>
  <si>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</si>
  <si>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</si>
  <si>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</si>
  <si>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</si>
  <si>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</si>
  <si>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</si>
  <si>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</si>
  <si>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</si>
  <si>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</si>
  <si>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</si>
  <si>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</si>
  <si>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</si>
  <si>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</si>
  <si>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</si>
  <si>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</si>
  <si>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</si>
  <si>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</si>
  <si>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</si>
  <si>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</si>
  <si>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</si>
  <si>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</si>
  <si>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</si>
  <si>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</si>
  <si>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</si>
  <si>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</si>
  <si>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</si>
  <si>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</si>
  <si>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</si>
  <si>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</si>
  <si>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</si>
  <si>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</si>
  <si>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</si>
  <si>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</si>
  <si>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</si>
  <si>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</si>
  <si>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</si>
  <si>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</si>
  <si>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</si>
  <si>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</si>
  <si>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</si>
  <si>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</si>
  <si>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</si>
  <si>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</si>
  <si>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</si>
  <si>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</si>
  <si>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</si>
  <si>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</si>
  <si>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</si>
  <si>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</si>
  <si>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</si>
  <si>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</si>
  <si>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</si>
  <si>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</si>
  <si>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</si>
  <si>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</si>
  <si>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</si>
  <si>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</si>
  <si>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</si>
  <si>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</si>
  <si>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</si>
  <si>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</si>
  <si>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</si>
  <si>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</si>
  <si>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</si>
  <si>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</si>
  <si>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</si>
  <si>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</si>
  <si>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</si>
  <si>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</si>
  <si>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</si>
  <si>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</si>
  <si>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</si>
  <si>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</si>
  <si>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</si>
  <si>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</si>
  <si>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</si>
  <si>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</si>
  <si>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</si>
  <si>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</si>
  <si>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</si>
  <si>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</si>
  <si>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</si>
  <si>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</si>
  <si>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</si>
  <si>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</si>
  <si>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</si>
  <si>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</si>
  <si>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</si>
  <si>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</si>
  <si>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</si>
  <si>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</si>
  <si>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</si>
  <si>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</si>
  <si>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</si>
  <si>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</si>
  <si>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</si>
  <si>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</si>
  <si>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</si>
  <si>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</si>
  <si>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</si>
  <si>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</si>
  <si>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</si>
  <si>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</si>
  <si>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</si>
  <si>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</si>
  <si>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</si>
  <si>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</si>
  <si>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</si>
  <si>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</si>
  <si>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</si>
  <si>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</si>
  <si>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</si>
  <si>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</si>
  <si>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</si>
  <si>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</si>
  <si>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</si>
  <si>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</si>
  <si>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</si>
  <si>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</si>
  <si>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</si>
  <si>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</si>
  <si>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</si>
  <si>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</si>
  <si>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</si>
  <si>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</si>
  <si>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</si>
  <si>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</si>
  <si>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</si>
  <si>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</si>
  <si>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</si>
  <si>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</si>
  <si>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</si>
  <si>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</si>
  <si>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</si>
  <si>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</si>
  <si>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</si>
  <si>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</si>
  <si>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</si>
  <si>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</si>
  <si>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</si>
  <si>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</si>
  <si>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</si>
  <si>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</si>
  <si>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</si>
  <si>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</si>
  <si>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</si>
  <si>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</si>
  <si>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</si>
  <si>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</si>
  <si>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</si>
  <si>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</si>
  <si>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</si>
  <si>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</si>
  <si>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</si>
  <si>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</si>
  <si>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</si>
  <si>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</si>
  <si>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</si>
  <si>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</si>
  <si>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</si>
  <si>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</si>
  <si>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</si>
  <si>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</si>
  <si>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</si>
  <si>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</si>
  <si>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</si>
  <si>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</si>
  <si>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</si>
  <si>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</si>
  <si>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</si>
  <si>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</si>
  <si>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</si>
  <si>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</si>
  <si>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</si>
  <si>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</si>
  <si>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</si>
  <si>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</si>
  <si>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</si>
  <si>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</si>
  <si>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</si>
  <si>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</si>
  <si>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</si>
  <si>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</si>
  <si>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</si>
  <si>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</si>
  <si>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</si>
  <si>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</si>
  <si>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</si>
  <si>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</si>
  <si>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</si>
  <si>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</si>
  <si>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</si>
  <si>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</si>
  <si>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</si>
  <si>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</si>
  <si>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</si>
  <si>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</si>
  <si>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</si>
  <si>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</si>
  <si>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</si>
  <si>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</si>
  <si>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</si>
  <si>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</si>
  <si>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</si>
  <si>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</si>
  <si>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</si>
  <si>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</si>
  <si>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</si>
  <si>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</si>
  <si>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</si>
  <si>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</si>
  <si>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</si>
  <si>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</si>
  <si>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</si>
  <si>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</si>
  <si>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</si>
  <si>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</si>
  <si>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</si>
  <si>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</si>
  <si>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</si>
  <si>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</si>
  <si>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</si>
  <si>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</si>
  <si>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</si>
  <si>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</si>
  <si>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</si>
  <si>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</si>
  <si>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</si>
  <si>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</si>
  <si>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</si>
  <si>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</si>
  <si>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</si>
  <si>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</si>
  <si>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</si>
  <si>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</si>
  <si>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</si>
  <si>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</si>
  <si>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</si>
  <si>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</si>
  <si>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</si>
  <si>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</si>
  <si>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</si>
  <si>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</si>
  <si>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</si>
  <si>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</si>
  <si>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</si>
  <si>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</si>
  <si>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</si>
  <si>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</si>
  <si>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</si>
  <si>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</si>
  <si>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</si>
  <si>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</si>
  <si>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</si>
  <si>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</si>
  <si>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</si>
  <si>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</si>
  <si>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</si>
  <si>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</si>
  <si>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</si>
  <si>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</si>
  <si>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</si>
  <si>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</si>
  <si>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</si>
  <si>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</si>
  <si>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</si>
  <si>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</si>
  <si>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</si>
  <si>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</si>
  <si>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</si>
  <si>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</si>
  <si>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</si>
  <si>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</si>
  <si>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</si>
  <si>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</si>
  <si>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</si>
  <si>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</si>
  <si>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</si>
  <si>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</si>
  <si>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</si>
  <si>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</si>
  <si>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</si>
  <si>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</si>
  <si>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</si>
  <si>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</si>
  <si>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</si>
  <si>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</si>
  <si>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</si>
  <si>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</si>
  <si>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</si>
  <si>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</si>
  <si>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</si>
  <si>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</si>
  <si>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</si>
  <si>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</si>
  <si>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</si>
  <si>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</si>
  <si>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</si>
  <si>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</si>
  <si>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</si>
  <si>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</si>
  <si>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</si>
  <si>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</si>
  <si>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</si>
  <si>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</si>
  <si>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</si>
  <si>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</si>
  <si>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</si>
  <si>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</si>
  <si>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</si>
  <si>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</si>
  <si>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</si>
  <si>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</si>
  <si>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</si>
  <si>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</si>
  <si>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</si>
  <si>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</si>
  <si>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</si>
  <si>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</si>
  <si>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</si>
  <si>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</si>
  <si>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</si>
  <si>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</si>
  <si>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</si>
  <si>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</si>
  <si>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</si>
  <si>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</si>
  <si>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</si>
  <si>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</si>
  <si>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</si>
  <si>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</si>
  <si>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</si>
  <si>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</si>
  <si>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</si>
  <si>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</si>
  <si>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</si>
  <si>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</si>
  <si>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</si>
  <si>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</si>
  <si>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</si>
  <si>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</si>
  <si>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</si>
  <si>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</si>
  <si>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</si>
  <si>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</si>
  <si>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</si>
  <si>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</si>
  <si>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</si>
  <si>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</si>
  <si>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</si>
  <si>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</si>
  <si>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</si>
  <si>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</si>
  <si>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</si>
  <si>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</si>
  <si>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</si>
  <si>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</si>
  <si>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</si>
  <si>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</si>
  <si>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</si>
  <si>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</si>
  <si>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</si>
  <si>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</si>
  <si>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</si>
  <si>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</si>
  <si>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</si>
  <si>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</si>
  <si>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</si>
  <si>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</si>
  <si>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</si>
  <si>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</si>
  <si>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</si>
  <si>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</si>
  <si>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</si>
  <si>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</si>
  <si>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</si>
  <si>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</si>
  <si>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</si>
  <si>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</si>
  <si>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</si>
  <si>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</si>
  <si>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</si>
  <si>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</si>
  <si>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</si>
  <si>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</si>
  <si>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</si>
  <si>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</si>
  <si>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</si>
  <si>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</si>
  <si>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</si>
  <si>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</si>
  <si>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</si>
  <si>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</si>
  <si>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</si>
  <si>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</si>
  <si>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</si>
  <si>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</si>
  <si>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</si>
  <si>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</si>
  <si>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</si>
  <si>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</si>
  <si>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</si>
  <si>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</si>
  <si>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</si>
  <si>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</si>
  <si>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</si>
  <si>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</si>
  <si>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</si>
  <si>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</si>
  <si>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</si>
  <si>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</si>
  <si>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</si>
  <si>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</si>
  <si>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</si>
  <si>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</si>
  <si>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</si>
  <si>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</si>
  <si>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</si>
  <si>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</si>
  <si>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</si>
  <si>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</si>
  <si>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</si>
  <si>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</si>
  <si>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</si>
  <si>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</si>
  <si>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</si>
  <si>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</si>
  <si>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</si>
  <si>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</si>
  <si>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</si>
  <si>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</si>
  <si>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</si>
  <si>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</si>
  <si>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</si>
  <si>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</si>
  <si>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</si>
  <si>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</si>
  <si>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</si>
  <si>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</si>
  <si>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</si>
  <si>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</si>
  <si>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</si>
  <si>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</si>
  <si>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</si>
  <si>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</si>
  <si>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</si>
  <si>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</si>
  <si>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</si>
  <si>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</si>
  <si>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</si>
  <si>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</si>
  <si>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</si>
  <si>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</si>
  <si>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</si>
  <si>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</si>
  <si>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</si>
  <si>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</si>
  <si>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</si>
  <si>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</si>
  <si>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</si>
  <si>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</si>
  <si>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</si>
  <si>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</si>
  <si>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</si>
  <si>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</si>
  <si>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</si>
  <si>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</si>
  <si>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</si>
  <si>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</si>
  <si>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</si>
  <si>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</si>
  <si>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</si>
  <si>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</si>
  <si>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</si>
  <si>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</si>
  <si>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</si>
  <si>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</si>
  <si>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</si>
  <si>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</si>
  <si>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</si>
  <si>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</si>
  <si>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</si>
  <si>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</si>
  <si>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</si>
  <si>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</si>
  <si>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</si>
  <si>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</si>
  <si>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</si>
  <si>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</si>
  <si>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</si>
  <si>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</si>
  <si>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</si>
  <si>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</si>
  <si>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</si>
  <si>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</si>
  <si>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</si>
  <si>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</si>
  <si>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</si>
  <si>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</si>
  <si>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</si>
  <si>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</si>
  <si>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</si>
  <si>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</si>
  <si>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</si>
  <si>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</si>
  <si>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</si>
  <si>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</si>
  <si>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</si>
  <si>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</si>
  <si>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</si>
  <si>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</si>
  <si>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</si>
  <si>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</si>
  <si>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</si>
  <si>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</si>
  <si>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</si>
  <si>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</si>
  <si>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</si>
  <si>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</si>
  <si>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</si>
  <si>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</si>
  <si>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</si>
  <si>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</si>
  <si>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</si>
  <si>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</si>
  <si>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</si>
  <si>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</si>
  <si>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</si>
  <si>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</si>
  <si>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</si>
  <si>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</si>
  <si>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</si>
  <si>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</si>
  <si>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</si>
  <si>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</si>
  <si>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</si>
  <si>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</si>
  <si>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</si>
  <si>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</si>
  <si>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</si>
  <si>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</si>
  <si>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</si>
  <si>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</si>
  <si>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</si>
  <si>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</si>
  <si>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</si>
  <si>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</si>
  <si>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</si>
  <si>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</si>
  <si>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</si>
  <si>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</si>
  <si>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</si>
  <si>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</si>
  <si>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</si>
  <si>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</si>
  <si>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</si>
  <si>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</si>
  <si>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</si>
  <si>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</si>
  <si>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</si>
  <si>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</si>
  <si>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</si>
  <si>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</si>
  <si>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</si>
  <si>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</si>
  <si>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</si>
  <si>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</si>
  <si>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</si>
  <si>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</si>
  <si>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</si>
  <si>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</si>
  <si>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</si>
  <si>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</si>
  <si>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</si>
  <si>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</si>
  <si>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</si>
  <si>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</si>
  <si>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</si>
  <si>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</si>
  <si>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</si>
  <si>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</si>
  <si>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</si>
  <si>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</si>
  <si>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</si>
  <si>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</si>
  <si>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</si>
  <si>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</si>
  <si>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</si>
  <si>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</si>
  <si>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</si>
  <si>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</si>
  <si>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</si>
  <si>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</si>
  <si>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</si>
  <si>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</si>
  <si>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</si>
  <si>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</si>
  <si>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</si>
  <si>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</si>
  <si>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</si>
  <si>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</si>
  <si>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</si>
  <si>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</si>
  <si>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</si>
  <si>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</si>
  <si>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</si>
  <si>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</si>
  <si>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</si>
  <si>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</si>
  <si>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</si>
  <si>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</si>
  <si>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</si>
  <si>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</si>
  <si>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</si>
  <si>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</si>
  <si>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</si>
  <si>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</si>
  <si>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</si>
  <si>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</si>
  <si>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</si>
  <si>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</si>
  <si>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</si>
  <si>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</si>
  <si>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</si>
  <si>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</si>
  <si>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</si>
  <si>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</si>
  <si>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</si>
  <si>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</si>
  <si>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</si>
  <si>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</si>
  <si>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</si>
  <si>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</si>
  <si>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</si>
  <si>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</si>
  <si>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</si>
  <si>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</si>
  <si>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</si>
  <si>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</si>
  <si>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</si>
  <si>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</si>
  <si>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</si>
  <si>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</si>
  <si>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</si>
  <si>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</si>
  <si>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</si>
  <si>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</si>
  <si>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</si>
  <si>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</si>
  <si>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</si>
  <si>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</si>
  <si>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</si>
  <si>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</si>
  <si>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</si>
  <si>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</si>
  <si>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</si>
  <si>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</si>
  <si>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</si>
  <si>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</si>
  <si>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</si>
  <si>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</si>
  <si>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</si>
  <si>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</si>
  <si>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</si>
  <si>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</si>
  <si>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</si>
  <si>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</si>
  <si>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</si>
  <si>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</si>
  <si>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</si>
  <si>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</si>
  <si>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</si>
  <si>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</si>
  <si>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</si>
  <si>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</si>
  <si>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</si>
  <si>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</si>
  <si>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</si>
  <si>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</si>
  <si>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</si>
  <si>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</si>
  <si>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</si>
  <si>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</si>
  <si>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</si>
  <si>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</si>
  <si>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</si>
  <si>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</si>
  <si>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</si>
  <si>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</si>
  <si>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</si>
  <si>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</si>
  <si>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</si>
  <si>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</si>
  <si>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</si>
  <si>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</si>
  <si>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</si>
  <si>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</si>
  <si>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</si>
  <si>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</si>
  <si>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</si>
  <si>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</si>
  <si>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</si>
  <si>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</si>
  <si>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</si>
  <si>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</si>
  <si>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</si>
  <si>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</si>
  <si>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</si>
  <si>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</si>
  <si>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</si>
  <si>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</si>
  <si>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</si>
  <si>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</si>
  <si>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</si>
  <si>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</si>
  <si>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</si>
  <si>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</si>
  <si>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</si>
  <si>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</si>
  <si>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</si>
  <si>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</si>
  <si>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</si>
  <si>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</si>
  <si>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</si>
  <si>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</si>
  <si>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</si>
  <si>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</si>
  <si>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</si>
  <si>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</si>
  <si>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</si>
  <si>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</si>
  <si>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</si>
  <si>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</si>
  <si>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</si>
  <si>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</si>
  <si>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</si>
  <si>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</si>
  <si>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</si>
  <si>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</si>
  <si>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</si>
  <si>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</si>
  <si>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</si>
  <si>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</si>
  <si>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</si>
  <si>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</si>
  <si>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</si>
  <si>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</si>
  <si>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</si>
  <si>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</si>
  <si>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</si>
  <si>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</si>
  <si>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</si>
  <si>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</si>
  <si>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</si>
  <si>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</si>
  <si>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</si>
  <si>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</si>
  <si>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</si>
  <si>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</si>
  <si>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</si>
  <si>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</si>
  <si>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</si>
  <si>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</si>
  <si>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</si>
  <si>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</si>
  <si>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</si>
  <si>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</si>
  <si>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</si>
  <si>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</si>
  <si>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</si>
  <si>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</si>
  <si>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</si>
  <si>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</si>
  <si>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</si>
  <si>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</si>
  <si>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</si>
  <si>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</si>
  <si>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</si>
  <si>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</si>
  <si>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</si>
  <si>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</si>
  <si>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</si>
  <si>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</si>
  <si>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</si>
  <si>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</si>
  <si>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</si>
  <si>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</si>
  <si>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</si>
  <si>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</si>
  <si>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</si>
  <si>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</si>
  <si>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</si>
  <si>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</si>
  <si>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</si>
  <si>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</si>
  <si>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</si>
  <si>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</si>
  <si>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</si>
  <si>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</si>
  <si>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</si>
  <si>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</si>
  <si>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</si>
  <si>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</si>
  <si>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</si>
  <si>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</si>
  <si>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</si>
  <si>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</si>
  <si>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</si>
  <si>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</si>
  <si>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</si>
  <si>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</si>
  <si>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</si>
  <si>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</si>
  <si>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</si>
  <si>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</si>
  <si>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</si>
  <si>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</si>
  <si>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</si>
  <si>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</si>
  <si>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</si>
  <si>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</si>
  <si>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</si>
  <si>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</si>
  <si>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</si>
  <si>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</si>
  <si>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</si>
  <si>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</si>
  <si>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</si>
  <si>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</si>
  <si>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</si>
  <si>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</si>
  <si>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</si>
  <si>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</si>
  <si>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</si>
  <si>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</si>
  <si>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</si>
  <si>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</si>
  <si>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</si>
  <si>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</si>
  <si>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</si>
  <si>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</si>
  <si>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</si>
  <si>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</si>
  <si>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</si>
  <si>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</si>
  <si>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</si>
  <si>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</si>
  <si>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</si>
  <si>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</si>
  <si>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</si>
  <si>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</si>
  <si>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</si>
  <si>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</si>
  <si>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</si>
  <si>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</si>
  <si>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</si>
  <si>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</si>
  <si>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</si>
  <si>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</si>
  <si>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</si>
  <si>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</si>
  <si>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</si>
  <si>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</si>
  <si>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</si>
  <si>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</si>
  <si>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</si>
  <si>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</si>
  <si>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</si>
  <si>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</si>
  <si>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</si>
  <si>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</si>
  <si>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</si>
  <si>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</si>
  <si>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</si>
  <si>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</si>
  <si>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</si>
  <si>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</si>
  <si>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</si>
  <si>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</si>
  <si>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</si>
  <si>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</si>
  <si>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</si>
  <si>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</si>
  <si>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</si>
  <si>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</si>
  <si>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</si>
  <si>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</si>
  <si>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</si>
  <si>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</si>
  <si>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</si>
  <si>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</si>
  <si>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</si>
  <si>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</si>
  <si>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</si>
  <si>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</si>
  <si>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</si>
  <si>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</si>
  <si>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</si>
  <si>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</si>
  <si>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</si>
  <si>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</si>
  <si>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</si>
  <si>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</si>
  <si>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</si>
  <si>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</si>
  <si>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</si>
  <si>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</si>
  <si>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</si>
  <si>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</si>
  <si>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</si>
  <si>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</si>
  <si>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</si>
  <si>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</si>
  <si>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</si>
  <si>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</si>
  <si>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</si>
  <si>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</si>
  <si>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</si>
  <si>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</si>
  <si>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</si>
  <si>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</si>
  <si>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</si>
  <si>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</si>
  <si>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</si>
  <si>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</si>
  <si>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</si>
  <si>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</si>
  <si>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</si>
  <si>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</si>
  <si>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</si>
  <si>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</si>
  <si>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</si>
  <si>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</si>
  <si>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</si>
  <si>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</si>
  <si>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</si>
  <si>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</si>
  <si>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</si>
  <si>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</si>
  <si>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</si>
  <si>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</si>
  <si>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</si>
  <si>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</si>
  <si>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</si>
  <si>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</si>
  <si>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</si>
  <si>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</si>
  <si>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</si>
  <si>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</si>
  <si>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</si>
  <si>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</si>
  <si>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</si>
  <si>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</si>
  <si>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</si>
  <si>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</si>
  <si>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</si>
  <si>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</si>
  <si>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</si>
  <si>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</si>
  <si>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</si>
  <si>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</si>
  <si>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</si>
  <si>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</si>
  <si>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</si>
  <si>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</si>
  <si>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</si>
  <si>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</si>
  <si>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</si>
  <si>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</si>
  <si>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</si>
  <si>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</si>
  <si>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</si>
  <si>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</si>
  <si>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</si>
  <si>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</si>
  <si>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</si>
  <si>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</si>
  <si>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</si>
  <si>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</si>
  <si>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</si>
  <si>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</si>
  <si>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</si>
  <si>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</si>
  <si>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</si>
  <si>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</si>
  <si>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</si>
  <si>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</si>
  <si>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</si>
  <si>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</si>
  <si>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</si>
  <si>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</si>
  <si>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</si>
  <si>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</si>
  <si>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</si>
  <si>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</si>
  <si>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</si>
  <si>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</si>
  <si>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</si>
  <si>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</si>
  <si>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</si>
  <si>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</si>
  <si>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</si>
  <si>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</si>
  <si>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</si>
  <si>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</si>
  <si>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</si>
  <si>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</si>
  <si>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</si>
  <si>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</si>
  <si>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</si>
  <si>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</si>
  <si>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</si>
  <si>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</si>
  <si>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</si>
  <si>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</si>
  <si>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</si>
  <si>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</si>
  <si>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</si>
  <si>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</si>
  <si>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</si>
  <si>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</si>
  <si>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</si>
  <si>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</si>
  <si>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</si>
  <si>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</si>
  <si>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</si>
  <si>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</si>
  <si>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</si>
  <si>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</si>
  <si>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</si>
  <si>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</si>
  <si>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</si>
  <si>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</si>
  <si>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</si>
  <si>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</si>
  <si>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</si>
  <si>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</si>
  <si>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</si>
  <si>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</si>
  <si>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</si>
  <si>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</si>
  <si>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</si>
  <si>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</si>
  <si>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</si>
  <si>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</si>
  <si>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</si>
  <si>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</si>
  <si>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</si>
  <si>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</si>
  <si>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</si>
  <si>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</si>
  <si>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</si>
  <si>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</si>
  <si>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</si>
  <si>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</si>
  <si>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</si>
  <si>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</si>
  <si>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</si>
  <si>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</si>
  <si>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</si>
  <si>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</si>
  <si>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</si>
  <si>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</si>
  <si>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</si>
  <si>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</si>
  <si>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</si>
  <si>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</si>
  <si>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</si>
  <si>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</si>
  <si>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</si>
  <si>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</si>
  <si>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</si>
  <si>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</si>
  <si>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</si>
  <si>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</si>
  <si>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</si>
  <si>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</si>
  <si>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</si>
  <si>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</si>
  <si>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</si>
  <si>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</si>
  <si>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</si>
  <si>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</si>
  <si>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</si>
  <si>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</si>
  <si>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</si>
  <si>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</si>
  <si>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</si>
  <si>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</si>
  <si>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</si>
  <si>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</si>
  <si>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</si>
  <si>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</si>
  <si>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</si>
  <si>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</si>
  <si>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</si>
  <si>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</si>
  <si>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</si>
  <si>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</si>
  <si>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</si>
  <si>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</si>
  <si>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</si>
  <si>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</si>
  <si>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</si>
  <si>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</si>
  <si>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</si>
  <si>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</si>
  <si>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</si>
  <si>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</si>
  <si>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</si>
  <si>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</si>
  <si>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</si>
  <si>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</si>
  <si>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</si>
  <si>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</si>
  <si>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</si>
  <si>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</si>
  <si>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</si>
  <si>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</si>
  <si>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</si>
  <si>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</si>
  <si>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</si>
  <si>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</si>
  <si>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</si>
  <si>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</si>
  <si>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</si>
  <si>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</si>
  <si>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</si>
  <si>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</si>
  <si>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</si>
  <si>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</si>
  <si>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</si>
  <si>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</si>
  <si>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</si>
  <si>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</si>
  <si>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</si>
  <si>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</si>
  <si>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</si>
  <si>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</si>
  <si>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</si>
  <si>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</si>
  <si>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</si>
  <si>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</si>
  <si>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</si>
  <si>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</si>
  <si>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</si>
  <si>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</si>
  <si>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</si>
  <si>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</si>
  <si>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</si>
  <si>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</si>
  <si>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</si>
  <si>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</si>
  <si>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</si>
  <si>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</si>
  <si>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</si>
  <si>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</si>
  <si>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</si>
  <si>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</si>
  <si>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</si>
  <si>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</si>
  <si>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</si>
  <si>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</si>
  <si>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</si>
  <si>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</si>
  <si>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</si>
  <si>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</si>
  <si>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</si>
  <si>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</si>
  <si>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</si>
  <si>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</si>
  <si>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</si>
  <si>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</si>
  <si>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</si>
  <si>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</si>
  <si>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</si>
  <si>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</si>
  <si>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</si>
  <si>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</si>
  <si>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</si>
  <si>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</si>
  <si>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</si>
  <si>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</si>
  <si>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</si>
  <si>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</si>
  <si>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</si>
  <si>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</si>
  <si>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</si>
  <si>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</si>
  <si>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</si>
  <si>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</si>
  <si>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</si>
  <si>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</si>
  <si>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</si>
  <si>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</si>
  <si>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</si>
  <si>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</si>
  <si>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</si>
  <si>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</si>
  <si>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</si>
  <si>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</si>
  <si>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</si>
  <si>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</si>
  <si>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</si>
  <si>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</si>
  <si>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</si>
  <si>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</si>
  <si>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</si>
  <si>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</si>
  <si>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</si>
  <si>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</si>
  <si>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</si>
  <si>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</si>
  <si>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</si>
  <si>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</si>
  <si>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</si>
  <si>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</si>
  <si>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</si>
  <si>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</si>
  <si>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</si>
  <si>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</si>
  <si>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</si>
  <si>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</si>
  <si>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</si>
  <si>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</si>
  <si>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</si>
  <si>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</si>
  <si>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</si>
  <si>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</si>
  <si>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</si>
  <si>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</si>
  <si>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</si>
  <si>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</si>
  <si>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</si>
  <si>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</si>
  <si>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</si>
  <si>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</si>
  <si>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</si>
  <si>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</si>
  <si>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</si>
  <si>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</si>
  <si>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</si>
  <si>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</si>
  <si>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</si>
  <si>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</si>
  <si>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</si>
  <si>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</si>
  <si>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</si>
  <si>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</si>
  <si>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</si>
  <si>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</si>
  <si>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</si>
  <si>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</si>
  <si>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</si>
  <si>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</si>
  <si>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</si>
  <si>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</si>
  <si>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</si>
  <si>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</si>
  <si>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</si>
  <si>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</si>
  <si>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</si>
  <si>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</si>
  <si>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</si>
  <si>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</si>
  <si>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</si>
  <si>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</si>
  <si>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</si>
  <si>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</si>
  <si>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</si>
  <si>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</si>
  <si>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</si>
  <si>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</si>
  <si>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</si>
  <si>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</si>
  <si>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</si>
  <si>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</si>
  <si>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</si>
  <si>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</si>
  <si>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</si>
  <si>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</si>
  <si>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</si>
  <si>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</si>
  <si>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</si>
  <si>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</si>
  <si>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</si>
  <si>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</si>
  <si>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</si>
  <si>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</si>
  <si>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</si>
  <si>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</si>
  <si>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</si>
  <si>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</si>
  <si>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</si>
  <si>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</si>
  <si>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</si>
  <si>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</si>
  <si>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</si>
  <si>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</si>
  <si>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</si>
  <si>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</si>
  <si>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</si>
  <si>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</si>
  <si>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</si>
  <si>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</si>
  <si>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</si>
  <si>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</si>
  <si>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</si>
  <si>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</si>
  <si>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</si>
  <si>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</si>
  <si>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</si>
  <si>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</si>
  <si>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</si>
  <si>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</si>
  <si>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</si>
  <si>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</si>
  <si>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</si>
  <si>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</si>
  <si>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</si>
  <si>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</si>
  <si>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</si>
  <si>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</si>
  <si>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</si>
  <si>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</si>
  <si>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</si>
  <si>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</si>
  <si>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</si>
  <si>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</si>
  <si>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</si>
  <si>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</si>
  <si>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</si>
  <si>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</si>
  <si>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</si>
  <si>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</si>
  <si>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</si>
  <si>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</si>
  <si>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</si>
  <si>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</si>
  <si>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</si>
  <si>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</si>
  <si>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</si>
  <si>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</si>
  <si>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</si>
  <si>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</si>
  <si>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</si>
  <si>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</si>
  <si>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</si>
  <si>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</si>
  <si>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</si>
  <si>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</si>
  <si>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</si>
  <si>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</si>
  <si>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</si>
  <si>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</si>
  <si>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</si>
  <si>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</si>
  <si>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</si>
  <si>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</si>
  <si>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</si>
  <si>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</si>
  <si>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</si>
  <si>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</si>
  <si>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</si>
  <si>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</si>
  <si>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</si>
  <si>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</si>
  <si>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</si>
  <si>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</si>
  <si>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</si>
  <si>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</si>
  <si>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</si>
  <si>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</si>
  <si>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</si>
  <si>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</si>
  <si>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</si>
  <si>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</si>
  <si>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</si>
  <si>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</si>
  <si>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</si>
  <si>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</si>
  <si>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</si>
  <si>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</si>
  <si>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</si>
  <si>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</si>
  <si>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</si>
  <si>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</si>
  <si>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</si>
  <si>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</si>
  <si>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</si>
  <si>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</si>
  <si>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</si>
  <si>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</si>
  <si>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</si>
  <si>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</si>
  <si>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</si>
  <si>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</si>
  <si>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</si>
  <si>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</si>
  <si>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</si>
  <si>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</si>
  <si>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</si>
  <si>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</si>
  <si>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</si>
  <si>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</si>
  <si>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</si>
  <si>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</si>
  <si>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</si>
  <si>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</si>
  <si>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</si>
  <si>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</si>
  <si>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</si>
  <si>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</si>
  <si>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</si>
  <si>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</si>
  <si>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</si>
  <si>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</si>
  <si>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</si>
  <si>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</si>
  <si>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</si>
  <si>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</si>
  <si>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</si>
  <si>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</si>
  <si>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</si>
  <si>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</si>
  <si>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</si>
  <si>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</si>
  <si>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</si>
  <si>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</si>
  <si>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</si>
  <si>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</si>
  <si>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</si>
  <si>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</si>
  <si>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</si>
  <si>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</si>
  <si>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</si>
  <si>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</si>
  <si>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</si>
  <si>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</si>
  <si>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</si>
  <si>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</si>
  <si>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</si>
  <si>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</si>
  <si>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</si>
  <si>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</si>
  <si>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</si>
  <si>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</si>
  <si>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</si>
  <si>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</si>
  <si>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</si>
  <si>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</si>
  <si>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</si>
  <si>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</si>
  <si>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</si>
  <si>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</si>
  <si>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</si>
  <si>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</si>
  <si>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</si>
  <si>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</si>
  <si>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</si>
  <si>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</si>
  <si>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</si>
  <si>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</si>
  <si>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</si>
  <si>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</si>
  <si>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</si>
  <si>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</si>
  <si>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</si>
  <si>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</si>
  <si>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</si>
  <si>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</si>
  <si>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</si>
  <si>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</si>
  <si>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</si>
  <si>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</si>
  <si>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</si>
  <si>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</si>
  <si>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</si>
  <si>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</si>
  <si>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</si>
  <si>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</si>
  <si>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</si>
  <si>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</si>
  <si>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</si>
  <si>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</si>
  <si>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</si>
  <si>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</si>
  <si>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</si>
  <si>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</si>
  <si>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</si>
  <si>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</si>
  <si>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</si>
  <si>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</si>
  <si>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</si>
  <si>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</si>
  <si>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</si>
  <si>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</si>
  <si>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</si>
  <si>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</si>
  <si>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</si>
  <si>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</si>
  <si>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</si>
  <si>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</si>
  <si>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</si>
  <si>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</si>
  <si>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</si>
  <si>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</si>
  <si>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</si>
  <si>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</si>
  <si>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</si>
  <si>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</si>
  <si>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</si>
  <si>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</si>
  <si>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</si>
  <si>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</si>
  <si>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</si>
  <si>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</si>
  <si>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</si>
  <si>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</si>
  <si>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</si>
  <si>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</si>
  <si>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</si>
  <si>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</si>
  <si>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</si>
  <si>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</si>
  <si>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</si>
  <si>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</si>
  <si>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</si>
  <si>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</si>
  <si>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</si>
  <si>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</si>
  <si>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</si>
  <si>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</si>
  <si>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</si>
  <si>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</si>
  <si>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</si>
  <si>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</si>
  <si>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</si>
  <si>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</si>
  <si>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</si>
  <si>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</si>
  <si>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</si>
  <si>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</si>
  <si>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</si>
  <si>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</si>
  <si>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</si>
  <si>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</si>
  <si>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</si>
  <si>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</si>
  <si>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</si>
  <si>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</si>
  <si>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</si>
  <si>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</si>
  <si>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</si>
  <si>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</si>
  <si>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</si>
  <si>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</si>
  <si>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</si>
  <si>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</si>
  <si>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</si>
  <si>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</si>
  <si>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</si>
  <si>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</si>
  <si>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</si>
  <si>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</si>
  <si>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</si>
  <si>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</si>
  <si>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</si>
  <si>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</si>
  <si>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</si>
  <si>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</si>
  <si>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</si>
  <si>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</si>
  <si>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</si>
  <si>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</si>
  <si>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</si>
  <si>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</si>
  <si>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</si>
  <si>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</si>
  <si>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</si>
  <si>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</si>
  <si>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</si>
  <si>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</si>
  <si>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</si>
  <si>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</si>
  <si>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</si>
  <si>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</si>
  <si>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</si>
  <si>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</si>
  <si>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</si>
  <si>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</si>
  <si>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</si>
  <si>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</si>
  <si>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</si>
  <si>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</si>
  <si>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</si>
  <si>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</si>
  <si>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</si>
  <si>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</si>
  <si>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</si>
  <si>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</si>
  <si>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</si>
  <si>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</si>
  <si>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</si>
  <si>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</si>
  <si>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</si>
  <si>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</si>
  <si>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</si>
  <si>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</si>
  <si>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</si>
  <si>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</si>
  <si>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</si>
  <si>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</si>
  <si>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</si>
  <si>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</si>
  <si>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</si>
  <si>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</si>
  <si>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</si>
  <si>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</si>
  <si>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</si>
  <si>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</si>
  <si>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</si>
  <si>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</si>
  <si>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</si>
  <si>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</si>
  <si>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</si>
  <si>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</si>
  <si>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</si>
  <si>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</si>
  <si>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</si>
  <si>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</si>
  <si>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</si>
  <si>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</si>
  <si>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</si>
  <si>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</si>
  <si>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</si>
  <si>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</si>
  <si>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</si>
  <si>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</si>
  <si>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</si>
  <si>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</si>
  <si>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</si>
  <si>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</si>
  <si>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</si>
  <si>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</si>
  <si>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</si>
  <si>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</si>
  <si>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</si>
  <si>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</si>
  <si>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</si>
  <si>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</si>
  <si>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</si>
  <si>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</si>
  <si>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</si>
  <si>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</si>
  <si>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</si>
  <si>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</si>
  <si>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</si>
  <si>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</si>
  <si>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</si>
  <si>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</si>
  <si>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</si>
  <si>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</si>
  <si>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</si>
  <si>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</si>
  <si>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</si>
  <si>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</si>
  <si>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</si>
  <si>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</si>
  <si>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</si>
  <si>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</si>
  <si>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</si>
  <si>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</si>
  <si>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</si>
  <si>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</si>
  <si>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</si>
  <si>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</si>
  <si>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</si>
  <si>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</si>
  <si>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</si>
  <si>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</si>
  <si>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</si>
  <si>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</si>
  <si>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</si>
  <si>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</si>
  <si>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</si>
  <si>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</si>
  <si>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</si>
  <si>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</si>
  <si>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</si>
  <si>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</si>
  <si>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</si>
  <si>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</si>
  <si>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</si>
  <si>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</si>
  <si>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</si>
  <si>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</si>
  <si>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</si>
  <si>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</si>
  <si>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</si>
  <si>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</si>
  <si>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</si>
  <si>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</si>
  <si>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</si>
  <si>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</si>
  <si>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</si>
  <si>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</si>
  <si>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</si>
  <si>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</si>
  <si>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</si>
  <si>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</si>
  <si>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</si>
  <si>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</si>
  <si>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</si>
  <si>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</si>
  <si>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</si>
  <si>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</si>
  <si>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</si>
  <si>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</si>
  <si>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</si>
  <si>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</si>
  <si>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</si>
  <si>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</si>
  <si>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</si>
  <si>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</si>
  <si>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</si>
  <si>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</si>
  <si>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</si>
  <si>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</si>
  <si>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</si>
  <si>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</si>
  <si>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</si>
  <si>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</si>
  <si>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</si>
  <si>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</si>
  <si>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</si>
  <si>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</si>
  <si>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</si>
  <si>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</si>
  <si>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</si>
  <si>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</si>
  <si>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</si>
  <si>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</si>
  <si>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</si>
  <si>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</si>
  <si>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</si>
  <si>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</si>
  <si>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</si>
  <si>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</si>
  <si>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</si>
  <si>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</si>
  <si>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</si>
  <si>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</si>
  <si>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</si>
  <si>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</si>
  <si>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</si>
  <si>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</si>
  <si>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</si>
  <si>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</si>
  <si>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</si>
  <si>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</si>
  <si>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</si>
  <si>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</si>
  <si>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</si>
  <si>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</si>
  <si>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</si>
  <si>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</si>
  <si>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</si>
  <si>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</si>
  <si>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</si>
  <si>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</si>
  <si>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</si>
  <si>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</si>
  <si>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</si>
  <si>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</si>
  <si>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</si>
  <si>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</si>
  <si>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</si>
  <si>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</si>
  <si>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</si>
  <si>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</si>
  <si>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</si>
  <si>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</si>
  <si>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</si>
  <si>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</si>
  <si>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</si>
  <si>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</si>
  <si>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</si>
  <si>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</si>
  <si>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</si>
  <si>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</si>
  <si>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</si>
  <si>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</si>
  <si>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</si>
  <si>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</si>
  <si>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</si>
  <si>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</si>
  <si>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</si>
  <si>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</si>
  <si>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</si>
  <si>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</si>
  <si>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</si>
  <si>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</si>
  <si>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</si>
  <si>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</si>
  <si>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</si>
  <si>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</si>
  <si>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</si>
  <si>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</si>
  <si>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</si>
  <si>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</si>
  <si>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</si>
  <si>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</si>
  <si>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</si>
  <si>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</si>
  <si>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</si>
  <si>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</si>
  <si>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</si>
  <si>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</si>
  <si>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</si>
  <si>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</si>
  <si>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</si>
  <si>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</si>
  <si>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</si>
  <si>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</si>
  <si>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</si>
  <si>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</si>
  <si>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</si>
  <si>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</si>
  <si>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</si>
  <si>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</si>
  <si>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</si>
  <si>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</si>
  <si>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</si>
  <si>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</si>
  <si>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</si>
  <si>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</si>
  <si>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</si>
  <si>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</si>
  <si>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</si>
  <si>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</si>
  <si>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</si>
  <si>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</si>
  <si>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</si>
  <si>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</si>
  <si>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</si>
  <si>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</si>
  <si>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</si>
  <si>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</si>
  <si>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</si>
  <si>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</si>
  <si>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</si>
  <si>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</si>
  <si>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</si>
  <si>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</si>
  <si>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</si>
  <si>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</si>
  <si>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</si>
  <si>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</si>
  <si>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</si>
  <si>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</si>
  <si>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</si>
  <si>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</si>
  <si>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</si>
  <si>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</si>
  <si>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</si>
  <si>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</si>
  <si>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</si>
  <si>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</si>
  <si>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</si>
  <si>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</si>
  <si>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</si>
  <si>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</si>
  <si>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</si>
  <si>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</si>
  <si>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</si>
  <si>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</si>
  <si>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</si>
  <si>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</si>
  <si>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</si>
  <si>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</si>
  <si>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</si>
  <si>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</si>
  <si>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</si>
  <si>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</si>
  <si>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</si>
  <si>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</si>
  <si>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</si>
  <si>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</si>
  <si>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</si>
  <si>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</si>
  <si>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</si>
  <si>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</si>
  <si>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</si>
  <si>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</si>
  <si>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</si>
  <si>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</si>
  <si>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</si>
  <si>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</si>
  <si>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</si>
  <si>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</si>
  <si>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</si>
  <si>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</si>
  <si>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</si>
  <si>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</si>
  <si>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</si>
  <si>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</si>
  <si>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</si>
  <si>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</si>
  <si>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</si>
  <si>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</si>
  <si>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</si>
  <si>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</si>
  <si>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</si>
  <si>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</si>
  <si>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</si>
  <si>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</si>
  <si>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</si>
  <si>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</si>
  <si>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</si>
  <si>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</si>
  <si>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</si>
  <si>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</si>
  <si>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</si>
  <si>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</si>
  <si>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</si>
  <si>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</si>
  <si>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</si>
  <si>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</si>
  <si>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</si>
  <si>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</si>
  <si>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</si>
  <si>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</si>
  <si>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</si>
  <si>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</si>
  <si>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</si>
  <si>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</si>
  <si>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</si>
  <si>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</si>
  <si>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</si>
  <si>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</si>
  <si>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</si>
  <si>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</si>
  <si>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</si>
  <si>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</si>
  <si>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</si>
  <si>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</si>
  <si>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</si>
  <si>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</si>
  <si>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</si>
  <si>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</si>
  <si>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</si>
  <si>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</si>
  <si>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</si>
  <si>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</si>
  <si>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</si>
  <si>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</si>
  <si>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</si>
  <si>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</si>
  <si>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</si>
  <si>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</si>
  <si>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</si>
  <si>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</si>
  <si>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</si>
  <si>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</si>
  <si>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</si>
  <si>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</si>
  <si>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</si>
  <si>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</si>
  <si>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</si>
  <si>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</si>
  <si>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</si>
  <si>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</si>
  <si>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</si>
  <si>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</si>
  <si>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</si>
  <si>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</si>
  <si>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</si>
  <si>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</si>
  <si>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</si>
  <si>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</si>
  <si>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</si>
  <si>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</si>
  <si>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</si>
  <si>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</si>
  <si>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</si>
  <si>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</si>
  <si>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</si>
  <si>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</si>
  <si>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</si>
  <si>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</si>
  <si>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</si>
  <si>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</si>
  <si>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</si>
  <si>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</si>
  <si>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</si>
  <si>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</si>
  <si>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</si>
  <si>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</si>
  <si>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</si>
  <si>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</si>
  <si>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</si>
  <si>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</si>
  <si>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</si>
  <si>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</si>
  <si>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</si>
  <si>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</si>
  <si>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</si>
  <si>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</si>
  <si>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</si>
  <si>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</si>
  <si>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</si>
  <si>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</si>
  <si>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</si>
  <si>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</si>
  <si>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</si>
  <si>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</si>
  <si>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</si>
  <si>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</si>
  <si>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</si>
  <si>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</si>
  <si>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</si>
  <si>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</si>
  <si>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</si>
  <si>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</si>
  <si>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</si>
  <si>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</si>
  <si>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</si>
  <si>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</si>
  <si>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</si>
  <si>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</si>
  <si>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</si>
  <si>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</si>
  <si>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</si>
  <si>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</si>
  <si>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</si>
  <si>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</si>
  <si>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</si>
  <si>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</si>
  <si>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</si>
  <si>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</si>
  <si>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</si>
  <si>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</si>
  <si>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</si>
  <si>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</si>
  <si>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</si>
  <si>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</si>
  <si>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</si>
  <si>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</si>
  <si>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</si>
  <si>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</si>
  <si>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</si>
  <si>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</si>
  <si>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</si>
  <si>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</si>
  <si>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</si>
  <si>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</si>
  <si>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</si>
  <si>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</si>
  <si>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</si>
  <si>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</si>
  <si>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</si>
  <si>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</si>
  <si>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</si>
  <si>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</si>
  <si>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</si>
  <si>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</si>
  <si>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</si>
  <si>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</si>
  <si>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</si>
  <si>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</si>
  <si>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</si>
  <si>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</si>
  <si>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</si>
  <si>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</si>
  <si>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</si>
  <si>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</si>
  <si>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</si>
  <si>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</si>
  <si>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</si>
  <si>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</si>
  <si>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</si>
  <si>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</si>
  <si>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</si>
  <si>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</si>
  <si>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</si>
  <si>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</si>
  <si>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</si>
  <si>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</si>
  <si>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</si>
  <si>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</si>
  <si>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</si>
  <si>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</si>
  <si>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</si>
  <si>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</si>
  <si>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</si>
  <si>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</si>
  <si>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</si>
  <si>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</si>
  <si>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</si>
  <si>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</si>
  <si>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</si>
  <si>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</si>
  <si>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</si>
  <si>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</si>
  <si>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</si>
  <si>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</si>
  <si>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</si>
  <si>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</si>
  <si>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</si>
  <si>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</si>
  <si>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</si>
  <si>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</si>
  <si>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</si>
  <si>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</si>
  <si>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</si>
  <si>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</si>
  <si>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</si>
  <si>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</si>
  <si>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</si>
  <si>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</si>
  <si>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</si>
  <si>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</si>
  <si>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</si>
  <si>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</si>
  <si>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</si>
  <si>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</si>
  <si>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</si>
  <si>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</si>
  <si>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</si>
  <si>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</si>
  <si>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</si>
  <si>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</si>
  <si>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</si>
  <si>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</si>
  <si>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</si>
  <si>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</si>
  <si>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</si>
  <si>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</si>
  <si>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</si>
  <si>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</si>
  <si>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</si>
  <si>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</si>
  <si>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</si>
  <si>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</si>
  <si>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</si>
  <si>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</si>
  <si>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</si>
  <si>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</si>
  <si>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</si>
  <si>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</si>
  <si>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</si>
  <si>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</si>
  <si>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</si>
  <si>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</si>
  <si>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</si>
  <si>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</si>
  <si>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</si>
  <si>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</si>
  <si>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</si>
  <si>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</si>
  <si>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</si>
  <si>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</si>
  <si>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</si>
  <si>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</si>
  <si>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</si>
  <si>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</si>
  <si>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</si>
  <si>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</si>
  <si>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</si>
  <si>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</si>
  <si>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</si>
  <si>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</si>
  <si>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</si>
  <si>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</si>
  <si>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</si>
  <si>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</si>
  <si>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</si>
  <si>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</si>
  <si>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</si>
  <si>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</si>
  <si>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</si>
  <si>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</si>
  <si>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</si>
  <si>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</si>
  <si>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</si>
  <si>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</si>
  <si>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</si>
  <si>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</si>
  <si>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</si>
  <si>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</si>
  <si>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</si>
  <si>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</si>
  <si>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</si>
  <si>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</si>
  <si>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</si>
  <si>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</si>
  <si>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</si>
  <si>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</si>
  <si>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</si>
  <si>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</si>
  <si>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</si>
  <si>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</si>
  <si>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</si>
  <si>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</si>
  <si>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</si>
  <si>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</si>
  <si>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</si>
  <si>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</si>
  <si>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</si>
  <si>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</si>
  <si>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</si>
  <si>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</si>
  <si>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</si>
  <si>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</si>
  <si>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</si>
  <si>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</si>
  <si>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</si>
  <si>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</si>
  <si>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</si>
  <si>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</si>
  <si>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</si>
  <si>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</si>
  <si>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</si>
  <si>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</si>
  <si>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</si>
  <si>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</si>
  <si>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</si>
  <si>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</si>
  <si>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</si>
  <si>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</si>
  <si>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</si>
  <si>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</si>
  <si>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</si>
  <si>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</si>
  <si>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</si>
  <si>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</si>
  <si>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</si>
  <si>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</si>
  <si>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</si>
  <si>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</si>
  <si>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</si>
  <si>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</si>
  <si>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</si>
  <si>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</si>
  <si>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</si>
  <si>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</si>
  <si>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</si>
  <si>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</si>
  <si>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</si>
  <si>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</si>
  <si>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</si>
  <si>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</si>
  <si>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</si>
  <si>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</si>
  <si>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</si>
  <si>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</si>
  <si>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</si>
  <si>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</si>
  <si>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</si>
  <si>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</si>
  <si>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</si>
  <si>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</si>
  <si>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</si>
  <si>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</si>
  <si>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</si>
  <si>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</si>
  <si>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</si>
  <si>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</si>
  <si>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</si>
  <si>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</si>
  <si>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</si>
  <si>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</si>
  <si>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</si>
  <si>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</si>
  <si>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</si>
  <si>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</si>
  <si>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</si>
  <si>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</si>
  <si>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</si>
  <si>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</si>
  <si>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</si>
  <si>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</si>
  <si>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</si>
  <si>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</si>
  <si>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</si>
  <si>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</si>
  <si>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</si>
  <si>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</si>
  <si>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</si>
  <si>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</si>
  <si>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</si>
  <si>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</si>
  <si>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</si>
  <si>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</si>
  <si>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</si>
  <si>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</si>
  <si>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</si>
  <si>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</si>
  <si>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</si>
  <si>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</si>
  <si>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</si>
  <si>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</si>
  <si>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</si>
  <si>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</si>
  <si>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</si>
  <si>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</si>
  <si>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</si>
  <si>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</si>
  <si>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</si>
  <si>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</si>
  <si>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</si>
  <si>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</si>
  <si>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</si>
  <si>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</si>
  <si>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</si>
  <si>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</si>
  <si>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</si>
  <si>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</si>
  <si>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</si>
  <si>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</si>
  <si>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</si>
  <si>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</si>
  <si>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</si>
  <si>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</si>
  <si>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</si>
  <si>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</si>
  <si>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</si>
  <si>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</si>
  <si>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</si>
  <si>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</si>
  <si>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</si>
  <si>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</si>
  <si>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</si>
  <si>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</si>
  <si>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</si>
  <si>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</si>
  <si>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</si>
  <si>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</si>
  <si>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</si>
  <si>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</si>
  <si>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</si>
  <si>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</si>
  <si>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</si>
  <si>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</si>
  <si>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</si>
  <si>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</si>
  <si>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</si>
  <si>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</si>
  <si>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</si>
  <si>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</si>
  <si>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</si>
  <si>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</si>
  <si>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</si>
  <si>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</si>
  <si>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</si>
  <si>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</si>
  <si>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</si>
  <si>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</si>
  <si>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</si>
  <si>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</si>
  <si>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</si>
  <si>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</si>
  <si>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</si>
  <si>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</si>
  <si>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</si>
  <si>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</si>
  <si>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</si>
  <si>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</si>
  <si>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</si>
  <si>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</si>
  <si>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</si>
  <si>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</si>
  <si>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</si>
  <si>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</si>
  <si>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</si>
  <si>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</si>
  <si>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</si>
  <si>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</si>
  <si>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</si>
  <si>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</si>
  <si>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</si>
  <si>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</si>
  <si>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</si>
  <si>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</si>
  <si>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</si>
  <si>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</si>
  <si>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</si>
  <si>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</si>
  <si>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</si>
  <si>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</si>
  <si>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</si>
  <si>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</si>
  <si>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</si>
  <si>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</si>
  <si>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</si>
  <si>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</si>
  <si>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</si>
  <si>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</si>
  <si>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</si>
  <si>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</si>
  <si>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</si>
  <si>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</si>
  <si>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</si>
  <si>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</si>
  <si>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</si>
  <si>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</si>
  <si>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</si>
  <si>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</si>
  <si>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</si>
  <si>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</si>
  <si>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</si>
  <si>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</si>
  <si>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</si>
  <si>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</si>
  <si>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</si>
  <si>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</si>
  <si>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</si>
  <si>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</si>
  <si>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</si>
  <si>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</si>
  <si>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</si>
  <si>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</si>
  <si>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</si>
  <si>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</si>
  <si>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</si>
  <si>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</si>
  <si>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</si>
  <si>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</si>
  <si>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</si>
  <si>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</si>
  <si>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</si>
  <si>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</si>
  <si>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</si>
  <si>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</si>
  <si>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</si>
  <si>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</si>
  <si>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</si>
  <si>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</si>
  <si>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</si>
  <si>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</si>
  <si>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</si>
  <si>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</si>
  <si>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</si>
  <si>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</si>
  <si>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</si>
  <si>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</si>
  <si>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</si>
  <si>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</si>
  <si>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</si>
  <si>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</si>
  <si>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</si>
  <si>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</si>
  <si>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</si>
  <si>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</si>
  <si>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</si>
  <si>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</si>
  <si>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</si>
  <si>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</si>
  <si>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</si>
  <si>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</si>
  <si>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</si>
  <si>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</si>
  <si>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</si>
  <si>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</si>
  <si>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</si>
  <si>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</si>
  <si>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</si>
  <si>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</si>
  <si>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</si>
  <si>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</si>
  <si>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</si>
  <si>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</si>
  <si>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</si>
  <si>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</si>
  <si>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</si>
  <si>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</si>
  <si>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</si>
  <si>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</si>
  <si>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</si>
  <si>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</si>
  <si>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</si>
  <si>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</si>
  <si>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</si>
  <si>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</si>
  <si>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</si>
  <si>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</si>
  <si>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</si>
  <si>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</si>
  <si>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</si>
  <si>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</si>
  <si>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</si>
  <si>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</si>
  <si>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</si>
  <si>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</si>
  <si>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</si>
  <si>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</si>
  <si>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</si>
  <si>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</si>
  <si>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</si>
  <si>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</si>
  <si>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</si>
  <si>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</si>
  <si>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</si>
  <si>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</si>
  <si>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</si>
  <si>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</si>
  <si>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</si>
  <si>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</si>
  <si>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</si>
  <si>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</si>
  <si>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</si>
  <si>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</si>
  <si>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</si>
  <si>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</si>
  <si>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</si>
  <si>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</si>
  <si>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</si>
  <si>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</si>
  <si>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</si>
  <si>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</si>
  <si>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</si>
  <si>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</si>
  <si>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</si>
  <si>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</si>
  <si>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</si>
  <si>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</si>
  <si>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</si>
  <si>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</si>
  <si>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</si>
  <si>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</si>
  <si>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</si>
  <si>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</si>
  <si>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</si>
  <si>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</si>
  <si>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</si>
  <si>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</si>
  <si>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</si>
  <si>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</si>
  <si>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</si>
  <si>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</si>
  <si>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</si>
  <si>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</si>
  <si>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</si>
  <si>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</si>
  <si>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</si>
  <si>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</si>
  <si>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</si>
  <si>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</si>
  <si>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</si>
  <si>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</si>
  <si>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</si>
  <si>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</si>
  <si>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</si>
  <si>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</si>
  <si>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</si>
  <si>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</si>
  <si>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</si>
  <si>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</si>
  <si>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</si>
  <si>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</si>
  <si>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</si>
  <si>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</si>
  <si>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</si>
  <si>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</si>
  <si>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</si>
  <si>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</si>
  <si>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</si>
  <si>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</si>
  <si>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</si>
  <si>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</si>
  <si>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</si>
  <si>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</si>
  <si>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</si>
  <si>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</si>
  <si>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</si>
  <si>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</si>
  <si>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</si>
  <si>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</si>
  <si>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</si>
  <si>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</si>
  <si>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</si>
  <si>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</si>
  <si>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</si>
  <si>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</si>
  <si>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</si>
  <si>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</si>
  <si>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</si>
  <si>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</si>
  <si>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</si>
  <si>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</si>
  <si>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</si>
  <si>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</si>
  <si>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</si>
  <si>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</si>
  <si>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</si>
  <si>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</si>
  <si>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</si>
  <si>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</si>
  <si>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</si>
  <si>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</si>
  <si>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</si>
  <si>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</si>
  <si>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</si>
  <si>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</si>
  <si>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</si>
  <si>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</si>
  <si>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</si>
  <si>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</si>
  <si>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</si>
  <si>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</si>
  <si>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</si>
  <si>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</si>
  <si>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</si>
  <si>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</si>
  <si>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</si>
  <si>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</si>
  <si>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</si>
  <si>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</si>
  <si>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</si>
  <si>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</si>
  <si>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</si>
  <si>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</si>
  <si>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</si>
  <si>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</si>
  <si>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</si>
  <si>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</si>
  <si>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</si>
  <si>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</si>
  <si>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</si>
  <si>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</si>
  <si>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</si>
  <si>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</si>
  <si>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</si>
  <si>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</si>
  <si>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</si>
  <si>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</si>
  <si>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</si>
  <si>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</si>
  <si>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</si>
  <si>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</si>
  <si>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</si>
  <si>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</si>
  <si>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</si>
  <si>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</si>
  <si>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</si>
  <si>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</si>
  <si>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</si>
  <si>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</si>
  <si>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</si>
  <si>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</si>
  <si>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</si>
  <si>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</si>
  <si>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</si>
  <si>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</si>
  <si>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</si>
  <si>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</si>
  <si>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</si>
  <si>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</si>
  <si>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</si>
  <si>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</si>
  <si>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</si>
  <si>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</si>
  <si>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</si>
  <si>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</si>
  <si>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</si>
  <si>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</si>
  <si>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</si>
  <si>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</si>
  <si>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</si>
  <si>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</si>
  <si>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</si>
  <si>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</si>
  <si>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</si>
  <si>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</si>
  <si>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</si>
  <si>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</si>
  <si>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</si>
  <si>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</si>
  <si>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</si>
  <si>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</si>
  <si>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</si>
  <si>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</si>
  <si>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</si>
  <si>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</si>
  <si>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</si>
  <si>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</si>
  <si>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</si>
  <si>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</si>
  <si>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</si>
  <si>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</si>
  <si>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</si>
  <si>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</si>
  <si>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</si>
  <si>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</si>
  <si>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</si>
  <si>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</si>
  <si>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</si>
  <si>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</si>
  <si>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</si>
  <si>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</si>
  <si>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</si>
  <si>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</si>
  <si>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</si>
  <si>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</si>
  <si>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</si>
  <si>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</si>
  <si>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</si>
  <si>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</si>
  <si>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</si>
  <si>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</si>
  <si>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</si>
  <si>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</si>
  <si>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</si>
  <si>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</si>
  <si>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</si>
  <si>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</si>
  <si>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</si>
  <si>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</si>
  <si>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</si>
  <si>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</si>
  <si>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</si>
  <si>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</si>
  <si>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</si>
  <si>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</si>
  <si>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</si>
  <si>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</si>
  <si>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</si>
  <si>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</si>
  <si>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</si>
  <si>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</si>
  <si>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</si>
  <si>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</si>
  <si>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</si>
  <si>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</si>
  <si>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</si>
  <si>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</si>
  <si>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</si>
  <si>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</si>
  <si>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</si>
  <si>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</si>
  <si>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</si>
  <si>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</si>
  <si>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</si>
  <si>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</si>
  <si>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</si>
  <si>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</si>
  <si>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</si>
  <si>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</si>
  <si>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</si>
  <si>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</si>
  <si>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</si>
  <si>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</si>
  <si>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</si>
  <si>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</si>
  <si>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</si>
  <si>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</si>
  <si>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</si>
  <si>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</si>
  <si>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</si>
  <si>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</si>
  <si>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</si>
  <si>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</si>
  <si>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</si>
  <si>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</si>
  <si>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</si>
  <si>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</si>
  <si>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</si>
  <si>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</si>
  <si>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</si>
  <si>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</si>
  <si>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</si>
  <si>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</si>
  <si>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</si>
  <si>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</si>
  <si>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</si>
  <si>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</si>
  <si>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</si>
  <si>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</si>
  <si>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</si>
  <si>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</si>
  <si>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</si>
  <si>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</si>
  <si>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</si>
  <si>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</si>
  <si>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</si>
  <si>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</si>
  <si>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</si>
  <si>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</si>
  <si>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</si>
  <si>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</si>
  <si>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</si>
  <si>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</si>
  <si>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</si>
  <si>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</si>
  <si>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</si>
  <si>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</si>
  <si>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</si>
  <si>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</si>
  <si>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</si>
  <si>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</si>
  <si>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</si>
  <si>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</si>
  <si>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</si>
  <si>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</si>
  <si>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</si>
  <si>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</si>
  <si>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</si>
  <si>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</si>
  <si>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</si>
  <si>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</si>
  <si>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</si>
  <si>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</si>
  <si>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</si>
  <si>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</si>
  <si>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</si>
  <si>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</si>
  <si>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</si>
  <si>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</si>
  <si>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</si>
  <si>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</si>
  <si>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</si>
  <si>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</si>
  <si>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</si>
  <si>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</si>
  <si>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</si>
  <si>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</si>
  <si>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</si>
  <si>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</si>
  <si>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</si>
  <si>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</si>
  <si>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</si>
  <si>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</si>
  <si>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</si>
  <si>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</si>
  <si>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</si>
  <si>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</si>
  <si>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</si>
  <si>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</si>
  <si>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</si>
  <si>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</si>
  <si>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</si>
  <si>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</si>
  <si>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</si>
  <si>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</si>
  <si>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</si>
  <si>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</si>
  <si>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</si>
  <si>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</si>
  <si>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</si>
  <si>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</si>
  <si>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</si>
  <si>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</si>
  <si>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</si>
  <si>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</si>
  <si>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</si>
  <si>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</si>
  <si>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</si>
  <si>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</si>
  <si>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</si>
  <si>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</si>
  <si>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</si>
  <si>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</si>
  <si>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</si>
  <si>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</si>
  <si>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</si>
  <si>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</si>
  <si>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</si>
  <si>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</si>
  <si>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</si>
  <si>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</si>
  <si>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</si>
  <si>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</si>
  <si>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</si>
  <si>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</si>
  <si>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</si>
  <si>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</si>
  <si>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</si>
  <si>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</si>
  <si>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</si>
  <si>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</si>
  <si>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</si>
  <si>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</si>
  <si>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</si>
  <si>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</si>
  <si>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</si>
  <si>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</si>
  <si>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</si>
  <si>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</si>
  <si>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</si>
  <si>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</si>
  <si>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</si>
  <si>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</si>
  <si>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</si>
  <si>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</si>
  <si>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</si>
  <si>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</si>
  <si>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</si>
  <si>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</si>
  <si>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</si>
  <si>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</si>
  <si>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</si>
  <si>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</si>
  <si>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</si>
  <si>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</si>
  <si>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</si>
  <si>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</si>
  <si>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</si>
  <si>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</si>
  <si>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</si>
  <si>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</si>
  <si>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</si>
  <si>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</si>
  <si>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</si>
  <si>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</si>
  <si>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</si>
  <si>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</si>
  <si>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</si>
  <si>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</si>
  <si>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</si>
  <si>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</si>
  <si>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</si>
  <si>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</si>
  <si>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</si>
  <si>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</si>
  <si>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</si>
  <si>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</si>
  <si>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</si>
  <si>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</si>
  <si>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</si>
  <si>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</si>
  <si>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</si>
  <si>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</si>
  <si>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</si>
  <si>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</si>
  <si>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</si>
  <si>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</si>
  <si>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</si>
  <si>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</si>
  <si>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</si>
  <si>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</si>
  <si>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</si>
  <si>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</si>
  <si>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</si>
  <si>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</si>
  <si>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</si>
  <si>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</si>
  <si>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</si>
  <si>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</si>
  <si>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</si>
  <si>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</si>
  <si>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</si>
  <si>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</si>
  <si>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</si>
  <si>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</si>
  <si>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</si>
  <si>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</si>
  <si>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</si>
  <si>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</si>
  <si>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</si>
  <si>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</si>
  <si>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</si>
  <si>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</si>
  <si>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</si>
  <si>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</si>
  <si>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</si>
  <si>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</si>
  <si>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</si>
  <si>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</si>
  <si>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</si>
  <si>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</si>
  <si>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</si>
  <si>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</si>
  <si>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</si>
  <si>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</si>
  <si>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</si>
  <si>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</si>
  <si>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</si>
  <si>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</si>
  <si>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</si>
  <si>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</si>
  <si>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</si>
  <si>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</si>
  <si>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</si>
  <si>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</si>
  <si>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</si>
  <si>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</si>
  <si>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</si>
  <si>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</si>
  <si>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</si>
  <si>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</si>
  <si>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</si>
  <si>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</si>
  <si>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</si>
  <si>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</si>
  <si>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</si>
  <si>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</si>
  <si>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</si>
  <si>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</si>
  <si>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</si>
  <si>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</si>
  <si>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</si>
  <si>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</si>
  <si>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</si>
  <si>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</si>
  <si>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</si>
  <si>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</si>
  <si>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</si>
  <si>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</si>
  <si>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</si>
  <si>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</si>
  <si>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</si>
  <si>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</si>
  <si>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</si>
  <si>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</si>
  <si>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</si>
  <si>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</si>
  <si>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</si>
  <si>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</si>
  <si>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</si>
  <si>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</si>
  <si>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</si>
  <si>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</si>
  <si>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</si>
  <si>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</si>
  <si>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</si>
  <si>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</si>
  <si>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</si>
  <si>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</si>
  <si>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</si>
  <si>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</si>
  <si>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</si>
  <si>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</si>
  <si>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</si>
  <si>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</si>
  <si>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</si>
  <si>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</si>
  <si>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</si>
  <si>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</si>
  <si>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</si>
  <si>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</si>
  <si>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</si>
  <si>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</si>
  <si>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</si>
  <si>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</si>
  <si>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</si>
  <si>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</si>
  <si>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</si>
  <si>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</si>
  <si>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</si>
  <si>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</si>
  <si>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</si>
  <si>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</si>
  <si>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</si>
  <si>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</si>
  <si>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</si>
  <si>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</si>
  <si>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</si>
  <si>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</si>
  <si>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</si>
  <si>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</si>
  <si>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</si>
  <si>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</si>
  <si>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</si>
  <si>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</si>
  <si>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</si>
  <si>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</si>
  <si>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</si>
  <si>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</si>
  <si>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</si>
  <si>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</si>
  <si>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</si>
  <si>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</si>
  <si>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</si>
  <si>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</si>
  <si>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</si>
  <si>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</si>
  <si>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</si>
  <si>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</si>
  <si>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</si>
  <si>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</si>
  <si>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</si>
  <si>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</si>
  <si>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</si>
  <si>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</si>
  <si>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</si>
  <si>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</si>
  <si>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</si>
  <si>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</si>
  <si>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</si>
  <si>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</si>
  <si>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</si>
  <si>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</si>
  <si>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</si>
  <si>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</si>
  <si>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</si>
  <si>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</si>
  <si>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</si>
  <si>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</si>
  <si>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</si>
  <si>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</si>
  <si>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</si>
  <si>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</si>
  <si>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</si>
  <si>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</si>
  <si>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</si>
  <si>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</si>
  <si>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</si>
  <si>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</si>
  <si>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</si>
  <si>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</si>
  <si>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</si>
  <si>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</si>
  <si>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</si>
  <si>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</si>
  <si>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</si>
  <si>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</si>
  <si>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</si>
  <si>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</si>
  <si>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</si>
  <si>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</si>
  <si>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</si>
  <si>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</si>
  <si>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</si>
  <si>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</si>
  <si>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</si>
  <si>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</si>
  <si>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</si>
  <si>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</si>
  <si>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</si>
  <si>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</si>
  <si>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</si>
  <si>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</si>
  <si>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</si>
  <si>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</si>
  <si>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</si>
  <si>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</si>
  <si>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</si>
  <si>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</si>
  <si>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</si>
  <si>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</si>
  <si>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</si>
  <si>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</si>
  <si>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</si>
  <si>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</si>
  <si>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</si>
  <si>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</si>
  <si>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</si>
  <si>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</si>
  <si>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</si>
  <si>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</si>
  <si>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</si>
  <si>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</si>
  <si>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</si>
  <si>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</si>
  <si>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</si>
  <si>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</si>
  <si>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</si>
  <si>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</si>
  <si>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</si>
  <si>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</si>
  <si>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</si>
  <si>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</si>
  <si>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</si>
  <si>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</si>
  <si>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</si>
  <si>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</si>
  <si>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</si>
  <si>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</si>
  <si>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</si>
  <si>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</si>
  <si>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</si>
  <si>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</si>
  <si>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</si>
  <si>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</si>
  <si>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</si>
  <si>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</si>
  <si>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</si>
  <si>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</si>
  <si>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</si>
  <si>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</si>
  <si>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</si>
  <si>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</si>
  <si>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</si>
  <si>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</si>
  <si>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</si>
  <si>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</si>
  <si>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</si>
  <si>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</si>
  <si>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</si>
  <si>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</si>
  <si>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</si>
  <si>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</si>
  <si>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</si>
  <si>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</si>
  <si>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</si>
  <si>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</si>
  <si>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</si>
  <si>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</si>
  <si>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</si>
  <si>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</si>
  <si>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</si>
  <si>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</si>
  <si>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</si>
  <si>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</si>
  <si>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</si>
  <si>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</si>
  <si>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</si>
  <si>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</si>
  <si>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</si>
  <si>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</si>
  <si>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</si>
  <si>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</si>
  <si>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</si>
  <si>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</si>
  <si>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</si>
  <si>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</si>
  <si>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</si>
  <si>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</si>
  <si>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</si>
  <si>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</si>
  <si>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</si>
  <si>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</si>
  <si>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</si>
  <si>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</si>
  <si>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</si>
  <si>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</si>
  <si>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</si>
  <si>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</si>
  <si>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</si>
  <si>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</si>
  <si>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</si>
  <si>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</si>
  <si>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</si>
  <si>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</si>
  <si>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</si>
  <si>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</si>
  <si>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</si>
  <si>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</si>
  <si>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</si>
  <si>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</si>
  <si>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</si>
  <si>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</si>
  <si>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</si>
  <si>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</si>
  <si>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</si>
  <si>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</si>
  <si>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</si>
  <si>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</si>
  <si>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</si>
  <si>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</si>
  <si>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</si>
  <si>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</si>
  <si>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</si>
  <si>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</si>
  <si>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</si>
  <si>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</si>
  <si>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</si>
  <si>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</si>
  <si>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</si>
  <si>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</si>
  <si>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</si>
  <si>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</si>
  <si>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</si>
  <si>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</si>
  <si>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</si>
  <si>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</si>
  <si>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</si>
  <si>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</si>
  <si>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</si>
  <si>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</si>
  <si>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</si>
  <si>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</si>
  <si>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</si>
  <si>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</si>
  <si>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</si>
  <si>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</si>
  <si>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</si>
  <si>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</si>
  <si>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</si>
  <si>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</si>
  <si>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</si>
  <si>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</si>
  <si>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</si>
  <si>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</si>
  <si>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</si>
  <si>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</si>
  <si>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</si>
  <si>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</si>
  <si>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</si>
  <si>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</si>
  <si>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</si>
  <si>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</si>
  <si>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</si>
  <si>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</si>
  <si>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</si>
  <si>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</si>
  <si>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</si>
  <si>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</si>
  <si>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</si>
  <si>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</si>
  <si>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</si>
  <si>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</si>
  <si>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</si>
  <si>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</si>
  <si>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</si>
  <si>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</si>
  <si>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</si>
  <si>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</si>
  <si>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</si>
  <si>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</si>
  <si>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</si>
  <si>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</si>
  <si>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</si>
  <si>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</si>
  <si>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</si>
  <si>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</si>
  <si>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</si>
  <si>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</si>
  <si>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</si>
  <si>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</si>
  <si>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</si>
  <si>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</si>
  <si>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</si>
  <si>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</si>
  <si>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</si>
  <si>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</si>
  <si>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</si>
  <si>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</si>
  <si>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</si>
  <si>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</si>
  <si>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</si>
  <si>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</si>
  <si>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</si>
  <si>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</si>
  <si>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</si>
  <si>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</si>
  <si>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</si>
  <si>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</si>
  <si>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</si>
  <si>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</si>
  <si>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</si>
  <si>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</si>
  <si>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</si>
  <si>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</si>
  <si>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</si>
  <si>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</si>
  <si>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</si>
  <si>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</si>
  <si>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</si>
  <si>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</si>
  <si>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</si>
  <si>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</si>
  <si>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</si>
  <si>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</si>
  <si>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</si>
  <si>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</si>
  <si>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</si>
  <si>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</si>
  <si>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</si>
  <si>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</si>
  <si>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</si>
  <si>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</si>
  <si>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</si>
  <si>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</si>
  <si>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</si>
  <si>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</si>
  <si>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</si>
  <si>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</si>
  <si>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</si>
  <si>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</si>
  <si>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</si>
  <si>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</si>
  <si>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</si>
  <si>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</si>
  <si>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</si>
  <si>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</si>
  <si>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</si>
  <si>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</si>
  <si>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</si>
  <si>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</si>
  <si>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</si>
  <si>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</si>
  <si>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</si>
  <si>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</si>
  <si>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</si>
  <si>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</si>
  <si>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</si>
  <si>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</si>
  <si>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</si>
  <si>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</si>
  <si>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</si>
  <si>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</si>
  <si>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</si>
  <si>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</si>
  <si>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</si>
  <si>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</si>
  <si>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</si>
  <si>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</si>
  <si>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</si>
  <si>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</si>
  <si>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</si>
  <si>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</si>
  <si>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</si>
  <si>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</si>
  <si>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</si>
  <si>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</si>
  <si>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</si>
  <si>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</si>
  <si>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</si>
  <si>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</si>
  <si>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</si>
  <si>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</si>
  <si>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</si>
  <si>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</si>
  <si>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</si>
  <si>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</si>
  <si>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</si>
  <si>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</si>
  <si>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</si>
  <si>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</si>
  <si>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</si>
  <si>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</si>
  <si>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</si>
  <si>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</si>
  <si>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</si>
  <si>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</si>
  <si>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</si>
  <si>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</si>
  <si>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</si>
  <si>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</si>
  <si>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</si>
  <si>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</si>
  <si>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</si>
  <si>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</si>
  <si>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</si>
  <si>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</si>
  <si>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</si>
  <si>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</si>
  <si>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</si>
  <si>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</si>
  <si>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</si>
  <si>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</si>
  <si>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</si>
  <si>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</si>
  <si>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</si>
  <si>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</si>
  <si>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</si>
  <si>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</si>
  <si>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</si>
  <si>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</si>
  <si>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</si>
  <si>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</si>
  <si>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</si>
  <si>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</si>
  <si>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</si>
  <si>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</si>
  <si>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</si>
  <si>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</si>
  <si>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</si>
  <si>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</si>
  <si>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</si>
  <si>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</si>
  <si>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</si>
  <si>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</si>
  <si>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</si>
  <si>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</si>
  <si>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</si>
  <si>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</si>
  <si>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</si>
  <si>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</si>
  <si>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</si>
  <si>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</si>
  <si>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</si>
  <si>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</si>
  <si>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</si>
  <si>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</si>
  <si>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</si>
  <si>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</si>
  <si>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</si>
  <si>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</si>
  <si>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</si>
  <si>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</si>
  <si>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</si>
  <si>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</si>
  <si>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</si>
  <si>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</si>
  <si>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</si>
  <si>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</si>
  <si>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</si>
  <si>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</si>
  <si>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</si>
  <si>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</si>
  <si>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</si>
  <si>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</si>
  <si>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</si>
  <si>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</si>
  <si>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</si>
  <si>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</si>
  <si>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</si>
  <si>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</si>
  <si>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</si>
  <si>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</si>
  <si>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</si>
  <si>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</si>
  <si>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</si>
  <si>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</si>
  <si>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</si>
  <si>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</si>
  <si>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</si>
  <si>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</si>
  <si>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</si>
  <si>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</si>
  <si>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</si>
  <si>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</si>
  <si>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</si>
  <si>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</si>
  <si>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</si>
  <si>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</si>
  <si>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</si>
  <si>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</si>
  <si>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</si>
  <si>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</si>
  <si>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</si>
  <si>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</si>
  <si>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</si>
  <si>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</si>
  <si>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</si>
  <si>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</si>
  <si>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</si>
  <si>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</si>
  <si>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</si>
  <si>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</si>
  <si>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</si>
  <si>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</si>
  <si>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</si>
  <si>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</si>
  <si>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</si>
  <si>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</si>
  <si>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</si>
  <si>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</si>
  <si>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</si>
  <si>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</si>
  <si>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</si>
  <si>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</si>
  <si>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</si>
  <si>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</si>
  <si>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</si>
  <si>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</si>
  <si>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</si>
  <si>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</si>
  <si>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</si>
  <si>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</si>
  <si>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</si>
  <si>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</si>
  <si>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</si>
  <si>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</si>
  <si>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</si>
  <si>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</si>
  <si>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</si>
  <si>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</si>
  <si>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</si>
  <si>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</si>
  <si>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</si>
  <si>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</si>
  <si>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</si>
  <si>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</si>
  <si>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</si>
  <si>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</si>
  <si>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</si>
  <si>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</si>
  <si>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</si>
  <si>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</si>
  <si>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</si>
  <si>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</si>
  <si>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</si>
  <si>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</si>
  <si>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</si>
  <si>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</si>
  <si>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</si>
  <si>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</si>
  <si>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</si>
  <si>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</si>
  <si>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</si>
  <si>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</si>
  <si>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</si>
  <si>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</si>
  <si>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</si>
  <si>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</si>
  <si>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</si>
  <si>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</si>
  <si>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</si>
  <si>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</si>
  <si>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</si>
  <si>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</si>
  <si>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</si>
  <si>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</si>
  <si>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</si>
  <si>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</si>
  <si>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</si>
  <si>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</si>
  <si>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</si>
  <si>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</si>
  <si>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</si>
  <si>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</si>
  <si>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</si>
  <si>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</si>
  <si>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</si>
  <si>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</si>
  <si>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</si>
  <si>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</si>
  <si>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</si>
  <si>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</si>
  <si>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</si>
  <si>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</si>
  <si>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</si>
  <si>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</si>
  <si>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</si>
  <si>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</si>
  <si>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</si>
  <si>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</si>
  <si>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</si>
  <si>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</si>
  <si>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</si>
  <si>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</si>
  <si>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</si>
  <si>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</si>
  <si>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</si>
  <si>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</si>
  <si>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</si>
  <si>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</si>
  <si>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</si>
  <si>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</si>
  <si>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</si>
  <si>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</si>
  <si>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</si>
  <si>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</si>
  <si>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</si>
  <si>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</si>
  <si>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</si>
  <si>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</si>
  <si>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</si>
  <si>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</si>
  <si>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</si>
  <si>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</si>
  <si>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</si>
  <si>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</si>
  <si>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</si>
  <si>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</si>
  <si>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</si>
  <si>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</si>
  <si>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</si>
  <si>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</si>
  <si>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</si>
  <si>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</si>
  <si>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</si>
  <si>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</si>
  <si>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</si>
  <si>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</si>
  <si>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</si>
  <si>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</si>
  <si>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</si>
  <si>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</si>
  <si>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</si>
  <si>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</si>
  <si>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</si>
  <si>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</si>
  <si>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</si>
  <si>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</si>
  <si>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</si>
  <si>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</si>
  <si>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</si>
  <si>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</si>
  <si>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</si>
  <si>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</si>
  <si>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</si>
  <si>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</si>
  <si>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</si>
  <si>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</si>
  <si>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</si>
  <si>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</si>
  <si>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</si>
  <si>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</si>
  <si>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</si>
  <si>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</si>
  <si>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</si>
  <si>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</si>
  <si>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</si>
  <si>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</si>
  <si>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</si>
  <si>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</si>
  <si>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</si>
  <si>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</si>
  <si>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</si>
  <si>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</si>
  <si>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</si>
  <si>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</si>
  <si>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</si>
  <si>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</si>
  <si>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</si>
  <si>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</si>
  <si>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</si>
  <si>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</si>
  <si>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</si>
  <si>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</si>
  <si>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</si>
  <si>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</si>
  <si>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</si>
  <si>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</si>
  <si>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</si>
  <si>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</si>
  <si>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</si>
  <si>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</si>
  <si>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</si>
  <si>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</si>
  <si>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</si>
  <si>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</si>
  <si>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</si>
  <si>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</si>
  <si>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</si>
  <si>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</si>
  <si>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</si>
  <si>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</si>
  <si>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</si>
  <si>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</si>
  <si>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</si>
  <si>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</si>
  <si>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</si>
  <si>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</si>
  <si>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</si>
  <si>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</si>
  <si>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</si>
  <si>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</si>
  <si>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</si>
  <si>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</si>
  <si>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</si>
  <si>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</si>
  <si>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</si>
  <si>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</si>
  <si>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</si>
  <si>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</si>
  <si>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</si>
  <si>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</si>
  <si>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</si>
  <si>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</si>
  <si>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</si>
  <si>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</si>
  <si>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</si>
  <si>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</si>
  <si>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</si>
  <si>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</si>
  <si>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</si>
  <si>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</si>
  <si>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</si>
  <si>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</si>
  <si>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</si>
  <si>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</si>
  <si>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</si>
  <si>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</si>
  <si>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</si>
  <si>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</si>
  <si>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</si>
  <si>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</si>
  <si>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</si>
  <si>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</si>
  <si>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</si>
  <si>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</si>
  <si>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</si>
  <si>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</si>
  <si>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</si>
  <si>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</si>
  <si>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</si>
  <si>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</si>
  <si>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</si>
  <si>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</si>
  <si>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</si>
  <si>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</si>
  <si>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</si>
  <si>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</si>
  <si>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</si>
  <si>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</si>
  <si>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</si>
  <si>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</si>
  <si>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</si>
  <si>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</si>
  <si>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</si>
  <si>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</si>
  <si>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</si>
  <si>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</si>
  <si>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</si>
  <si>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</si>
  <si>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</si>
  <si>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</si>
  <si>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</si>
  <si>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</si>
  <si>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</si>
  <si>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</si>
  <si>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</si>
  <si>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</si>
  <si>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</si>
  <si>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</si>
  <si>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</si>
  <si>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</si>
  <si>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</si>
  <si>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</si>
  <si>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</si>
  <si>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</si>
  <si>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</si>
  <si>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</si>
  <si>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</si>
  <si>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</si>
  <si>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</si>
  <si>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</si>
  <si>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</si>
  <si>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</si>
  <si>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</si>
  <si>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</si>
  <si>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</si>
  <si>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</si>
  <si>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</si>
  <si>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</si>
  <si>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</si>
  <si>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</si>
  <si>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</si>
  <si>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</si>
  <si>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</si>
  <si>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</si>
  <si>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</si>
  <si>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</si>
  <si>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</si>
  <si>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</si>
  <si>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</si>
  <si>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</si>
  <si>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</si>
  <si>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</si>
  <si>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</si>
  <si>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</si>
  <si>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</si>
  <si>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</si>
  <si>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</si>
  <si>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</si>
  <si>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</si>
  <si>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</si>
  <si>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</si>
  <si>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</si>
  <si>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</si>
  <si>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</si>
  <si>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</si>
  <si>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</si>
  <si>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</si>
  <si>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</si>
  <si>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</si>
  <si>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</si>
  <si>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</si>
  <si>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</si>
  <si>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</si>
  <si>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</si>
  <si>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</si>
  <si>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</si>
  <si>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</si>
  <si>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</si>
  <si>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</si>
  <si>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</si>
  <si>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</si>
  <si>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</si>
  <si>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</si>
  <si>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</si>
  <si>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</si>
  <si>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</si>
  <si>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</si>
  <si>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</si>
  <si>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</si>
  <si>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</si>
  <si>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</si>
  <si>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</si>
  <si>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</si>
  <si>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</si>
  <si>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</si>
  <si>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</si>
  <si>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</si>
  <si>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</si>
  <si>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</si>
  <si>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</si>
  <si>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</si>
  <si>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</si>
  <si>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</si>
  <si>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</si>
  <si>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</si>
  <si>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</si>
  <si>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</si>
  <si>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</si>
  <si>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</si>
  <si>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</si>
  <si>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</si>
  <si>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</si>
  <si>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</si>
  <si>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</si>
  <si>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</si>
  <si>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</si>
  <si>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</si>
  <si>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</si>
  <si>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</si>
  <si>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</si>
  <si>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</si>
  <si>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</si>
  <si>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</si>
  <si>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</si>
  <si>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</si>
  <si>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</si>
  <si>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</si>
  <si>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</si>
  <si>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</si>
  <si>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</si>
  <si>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</si>
  <si>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</si>
  <si>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</si>
  <si>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</si>
  <si>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</si>
  <si>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</si>
  <si>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</si>
  <si>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</si>
  <si>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</si>
  <si>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</si>
  <si>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</si>
  <si>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</si>
  <si>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</si>
  <si>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</si>
  <si>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</si>
  <si>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</si>
  <si>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</si>
  <si>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</si>
  <si>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</si>
  <si>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</si>
  <si>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</si>
  <si>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</si>
  <si>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</si>
  <si>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</si>
  <si>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</si>
  <si>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</si>
  <si>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</si>
  <si>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</si>
  <si>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</si>
  <si>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</si>
  <si>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</si>
  <si>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</si>
  <si>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</si>
  <si>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</si>
  <si>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</si>
  <si>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</si>
  <si>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</si>
  <si>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</si>
  <si>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</si>
  <si>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</si>
  <si>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</si>
  <si>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</si>
  <si>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</si>
  <si>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</si>
  <si>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</si>
  <si>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</si>
  <si>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</si>
  <si>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</si>
  <si>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</si>
  <si>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</si>
  <si>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</si>
  <si>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</si>
  <si>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</si>
  <si>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</si>
  <si>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</si>
  <si>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</si>
  <si>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</si>
  <si>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</si>
  <si>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</si>
  <si>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</si>
  <si>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</si>
  <si>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</si>
  <si>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</si>
  <si>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</si>
  <si>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</si>
  <si>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</si>
  <si>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</si>
  <si>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</si>
  <si>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</si>
  <si>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</si>
  <si>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</si>
  <si>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</si>
  <si>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</si>
  <si>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</si>
  <si>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</si>
  <si>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</si>
  <si>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</si>
  <si>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</si>
  <si>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</si>
  <si>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</si>
  <si>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</si>
  <si>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</si>
  <si>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</si>
  <si>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</si>
  <si>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</si>
  <si>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</si>
  <si>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</si>
  <si>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</si>
  <si>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</si>
  <si>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</si>
  <si>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</si>
  <si>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</si>
  <si>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</si>
  <si>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</si>
  <si>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</si>
  <si>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</si>
  <si>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</si>
  <si>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</si>
  <si>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</si>
  <si>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</si>
  <si>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</si>
  <si>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</si>
  <si>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</si>
  <si>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</si>
  <si>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</si>
  <si>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</si>
  <si>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</si>
  <si>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</si>
  <si>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</si>
  <si>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</si>
  <si>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</si>
  <si>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</si>
  <si>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</si>
  <si>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</si>
  <si>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</si>
  <si>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</si>
  <si>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</si>
  <si>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</si>
  <si>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</si>
  <si>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</si>
  <si>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</si>
  <si>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</si>
  <si>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</si>
  <si>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</si>
  <si>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</si>
  <si>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</si>
  <si>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</si>
  <si>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</si>
  <si>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</si>
  <si>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</si>
  <si>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</si>
  <si>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</si>
  <si>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</si>
  <si>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</si>
  <si>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</si>
  <si>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</si>
  <si>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</si>
  <si>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</si>
  <si>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</si>
  <si>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</si>
  <si>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</si>
  <si>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</si>
  <si>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</si>
  <si>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</si>
  <si>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</si>
  <si>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</si>
  <si>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</si>
  <si>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</si>
  <si>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</si>
  <si>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</si>
  <si>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</si>
  <si>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</si>
  <si>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</si>
  <si>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</si>
  <si>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</si>
  <si>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</si>
  <si>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</si>
  <si>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</si>
  <si>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</si>
  <si>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</si>
  <si>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</si>
  <si>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</si>
  <si>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</si>
  <si>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</si>
  <si>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</si>
  <si>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</si>
  <si>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</si>
  <si>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</si>
  <si>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</si>
  <si>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</si>
  <si>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</si>
  <si>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</si>
  <si>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</si>
  <si>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</si>
  <si>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</si>
  <si>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</si>
  <si>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</si>
  <si>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</si>
  <si>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</si>
  <si>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</si>
  <si>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</si>
  <si>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</si>
  <si>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</si>
  <si>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</si>
  <si>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</si>
  <si>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</si>
  <si>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</si>
  <si>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</si>
  <si>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</si>
  <si>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</si>
  <si>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</si>
  <si>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</si>
  <si>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</si>
  <si>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</si>
  <si>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</si>
  <si>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</si>
  <si>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</si>
  <si>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</si>
  <si>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</si>
  <si>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</si>
  <si>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</si>
  <si>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</si>
  <si>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</si>
  <si>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</si>
  <si>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</si>
  <si>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</si>
  <si>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</si>
  <si>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</si>
  <si>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</si>
  <si>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</si>
  <si>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</si>
  <si>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</si>
  <si>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</si>
  <si>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</si>
  <si>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</si>
  <si>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</si>
  <si>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</si>
  <si>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</si>
  <si>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</si>
  <si>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</si>
  <si>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</si>
  <si>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</si>
  <si>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</si>
  <si>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</si>
  <si>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</si>
  <si>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</si>
  <si>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</si>
  <si>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</si>
  <si>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</si>
  <si>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</si>
  <si>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</si>
  <si>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</si>
  <si>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</si>
  <si>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</si>
  <si>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</si>
  <si>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</si>
  <si>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</si>
  <si>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</si>
  <si>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</si>
  <si>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</si>
  <si>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</si>
  <si>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</si>
  <si>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</si>
  <si>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</si>
  <si>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</si>
  <si>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</si>
  <si>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</si>
  <si>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</si>
  <si>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</si>
  <si>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</si>
  <si>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</si>
  <si>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</si>
  <si>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</si>
  <si>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</si>
  <si>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</si>
  <si>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</si>
  <si>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</si>
  <si>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</si>
  <si>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</si>
  <si>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</si>
  <si>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</si>
  <si>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</si>
  <si>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</si>
  <si>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</si>
  <si>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</si>
  <si>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</si>
  <si>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</si>
  <si>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</si>
  <si>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</si>
  <si>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</si>
  <si>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</si>
  <si>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</si>
  <si>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</si>
  <si>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</si>
  <si>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</si>
  <si>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</si>
  <si>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</si>
  <si>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</si>
  <si>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</si>
  <si>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</si>
  <si>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</si>
  <si>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</si>
  <si>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</si>
  <si>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</si>
  <si>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</si>
  <si>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</si>
  <si>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</si>
  <si>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</si>
  <si>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</si>
  <si>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</si>
  <si>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</si>
  <si>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</si>
  <si>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</si>
  <si>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</si>
  <si>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</si>
  <si>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</si>
  <si>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</si>
  <si>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</si>
  <si>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</si>
  <si>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</si>
  <si>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</si>
  <si>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</si>
  <si>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</si>
  <si>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</si>
  <si>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</si>
  <si>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</si>
  <si>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</si>
  <si>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</si>
  <si>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</si>
  <si>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</si>
  <si>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</si>
  <si>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</si>
  <si>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</si>
  <si>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</si>
  <si>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</si>
  <si>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</si>
  <si>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</si>
  <si>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</si>
  <si>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</si>
  <si>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</si>
  <si>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</si>
  <si>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</si>
  <si>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</si>
  <si>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</si>
  <si>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</si>
  <si>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</si>
  <si>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</si>
  <si>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</si>
  <si>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</si>
  <si>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</si>
  <si>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</si>
  <si>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</si>
  <si>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</si>
  <si>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</si>
  <si>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</si>
  <si>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</si>
  <si>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</si>
  <si>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</si>
  <si>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</si>
  <si>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</si>
  <si>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</si>
  <si>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</si>
  <si>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</si>
  <si>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</si>
  <si>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</si>
  <si>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</si>
  <si>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</si>
  <si>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</si>
  <si>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</si>
  <si>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</si>
  <si>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</si>
  <si>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</si>
  <si>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</si>
  <si>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</si>
  <si>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</si>
  <si>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</si>
  <si>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</si>
  <si>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</si>
  <si>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</si>
  <si>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</si>
  <si>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</si>
  <si>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</si>
  <si>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</si>
  <si>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</si>
  <si>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</si>
  <si>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</si>
  <si>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</si>
  <si>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</si>
  <si>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</si>
  <si>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</si>
  <si>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</si>
  <si>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</si>
  <si>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</si>
  <si>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</si>
  <si>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</si>
  <si>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</si>
  <si>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</si>
  <si>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</si>
  <si>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</si>
  <si>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</si>
  <si>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</si>
  <si>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</si>
  <si>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</si>
  <si>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</si>
  <si>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</si>
  <si>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</si>
  <si>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</si>
  <si>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</si>
  <si>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</si>
  <si>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</si>
  <si>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</si>
  <si>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</si>
  <si>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</si>
  <si>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</si>
  <si>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</si>
  <si>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</si>
  <si>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</si>
  <si>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</si>
  <si>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</si>
  <si>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</si>
  <si>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</si>
  <si>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</si>
  <si>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</si>
  <si>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</si>
  <si>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</si>
  <si>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</si>
  <si>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</si>
  <si>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</si>
  <si>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</si>
  <si>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</si>
  <si>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</si>
  <si>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</si>
  <si>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</si>
  <si>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</si>
  <si>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</si>
  <si>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</si>
  <si>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</si>
  <si>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</si>
  <si>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</si>
  <si>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</si>
  <si>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</si>
  <si>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</si>
  <si>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</si>
  <si>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</si>
  <si>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</si>
  <si>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</si>
  <si>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</si>
  <si>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</si>
  <si>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</si>
  <si>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</si>
  <si>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</si>
  <si>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</si>
  <si>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</si>
  <si>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</si>
  <si>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</si>
  <si>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</si>
  <si>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</si>
  <si>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</si>
  <si>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</si>
  <si>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</si>
  <si>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</si>
  <si>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</si>
  <si>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</si>
  <si>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</si>
  <si>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</si>
  <si>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</si>
  <si>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</si>
  <si>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</si>
  <si>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</si>
  <si>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</si>
  <si>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</si>
  <si>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</si>
  <si>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</si>
  <si>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</si>
  <si>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</si>
  <si>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</si>
  <si>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</si>
  <si>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</si>
  <si>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</si>
  <si>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</si>
  <si>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</si>
  <si>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</si>
  <si>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</si>
  <si>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</si>
  <si>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</si>
  <si>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</si>
  <si>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</si>
  <si>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</si>
  <si>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</si>
  <si>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</si>
  <si>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</si>
  <si>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</si>
  <si>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</si>
  <si>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</si>
  <si>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</si>
  <si>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</si>
  <si>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</si>
  <si>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</si>
  <si>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</si>
  <si>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</si>
  <si>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</si>
  <si>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</si>
  <si>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</si>
  <si>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</si>
  <si>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</si>
  <si>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</si>
  <si>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</si>
  <si>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</si>
  <si>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</si>
  <si>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</si>
  <si>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</si>
  <si>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</si>
  <si>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</si>
  <si>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</si>
  <si>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</si>
  <si>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</si>
  <si>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</si>
  <si>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</si>
  <si>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</si>
  <si>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</si>
  <si>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</si>
  <si>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</si>
  <si>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</si>
  <si>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</si>
  <si>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</si>
  <si>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</si>
  <si>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</si>
  <si>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</si>
  <si>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</si>
  <si>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</si>
  <si>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</si>
  <si>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</si>
  <si>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</si>
  <si>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</si>
  <si>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</si>
  <si>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</si>
  <si>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</si>
  <si>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</si>
  <si>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</si>
  <si>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</si>
  <si>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</si>
  <si>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</si>
  <si>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</si>
  <si>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</si>
  <si>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</si>
  <si>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</si>
  <si>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</si>
  <si>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</si>
  <si>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</si>
  <si>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</si>
  <si>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</si>
  <si>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</si>
  <si>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</si>
  <si>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</si>
  <si>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</si>
  <si>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</si>
  <si>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</si>
  <si>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</si>
  <si>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</si>
  <si>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</si>
  <si>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</si>
  <si>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</si>
  <si>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</si>
  <si>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</si>
  <si>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</si>
  <si>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</si>
  <si>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</si>
  <si>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</si>
  <si>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</si>
  <si>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</si>
  <si>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</si>
  <si>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</si>
  <si>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</si>
  <si>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</si>
  <si>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</si>
  <si>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</si>
  <si>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</si>
  <si>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</si>
  <si>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</si>
  <si>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</si>
  <si>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</si>
  <si>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</si>
  <si>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</si>
  <si>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</si>
  <si>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</si>
  <si>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</si>
  <si>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</si>
  <si>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</si>
  <si>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</si>
  <si>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</si>
  <si>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</si>
  <si>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</si>
  <si>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</si>
  <si>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</si>
  <si>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</si>
  <si>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</si>
  <si>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</si>
  <si>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</si>
  <si>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</si>
  <si>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</si>
  <si>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</si>
  <si>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</si>
  <si>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</si>
  <si>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</si>
  <si>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</si>
  <si>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</si>
  <si>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</si>
  <si>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</si>
  <si>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</si>
  <si>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</si>
  <si>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</si>
  <si>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</si>
  <si>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</si>
  <si>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</si>
  <si>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</si>
  <si>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</si>
  <si>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</si>
  <si>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</si>
  <si>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</si>
  <si>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</si>
  <si>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</si>
  <si>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</si>
  <si>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</si>
  <si>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</si>
  <si>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</si>
  <si>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</si>
  <si>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</si>
  <si>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</si>
  <si>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</si>
  <si>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</si>
  <si>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</si>
  <si>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</si>
  <si>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</si>
  <si>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</si>
  <si>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</si>
  <si>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</si>
  <si>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</si>
  <si>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</si>
  <si>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</si>
  <si>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</si>
  <si>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</si>
  <si>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</si>
  <si>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</si>
  <si>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</si>
  <si>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</si>
  <si>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</si>
  <si>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</si>
  <si>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</si>
  <si>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</si>
  <si>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</si>
  <si>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</si>
  <si>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</si>
  <si>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</si>
  <si>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</si>
  <si>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</si>
  <si>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</si>
  <si>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</si>
  <si>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</si>
  <si>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</si>
  <si>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</si>
  <si>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</si>
  <si>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</si>
  <si>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</si>
  <si>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</si>
  <si>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</si>
  <si>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</si>
  <si>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</si>
  <si>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</si>
  <si>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</si>
  <si>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</si>
  <si>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</si>
  <si>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</si>
  <si>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</si>
  <si>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</si>
  <si>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</si>
  <si>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</si>
  <si>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</si>
  <si>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</si>
  <si>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</si>
  <si>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</si>
  <si>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</si>
  <si>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</si>
  <si>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</si>
  <si>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</si>
  <si>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</si>
  <si>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</si>
  <si>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</si>
  <si>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</si>
  <si>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</si>
  <si>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</si>
  <si>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</si>
  <si>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</si>
  <si>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</si>
  <si>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</si>
  <si>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</si>
  <si>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</si>
  <si>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</si>
  <si>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</si>
  <si>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</si>
  <si>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</si>
  <si>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</si>
  <si>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</si>
  <si>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</si>
  <si>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</si>
  <si>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</si>
  <si>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</si>
  <si>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</si>
  <si>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</si>
  <si>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</si>
  <si>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</si>
  <si>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</si>
  <si>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</si>
  <si>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</si>
  <si>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</si>
  <si>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</si>
  <si>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</si>
  <si>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</si>
  <si>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</si>
  <si>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</si>
  <si>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</si>
  <si>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</si>
  <si>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</si>
  <si>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</si>
  <si>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</si>
  <si>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</si>
  <si>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</si>
  <si>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</si>
  <si>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</si>
  <si>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</si>
  <si>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</si>
  <si>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</si>
  <si>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</si>
  <si>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</si>
  <si>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</si>
  <si>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</si>
  <si>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</si>
  <si>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</si>
  <si>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</si>
  <si>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</si>
  <si>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</si>
  <si>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</si>
  <si>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</si>
  <si>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</si>
  <si>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</si>
  <si>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</si>
  <si>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</si>
  <si>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</si>
  <si>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</si>
  <si>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</si>
  <si>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</si>
  <si>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</si>
  <si>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</si>
  <si>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</si>
  <si>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</si>
  <si>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</si>
  <si>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</si>
  <si>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</si>
  <si>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</si>
  <si>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</si>
  <si>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</si>
  <si>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</si>
  <si>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</si>
  <si>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</si>
  <si>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</si>
  <si>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</si>
  <si>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</si>
  <si>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</si>
  <si>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</si>
  <si>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</si>
  <si>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</si>
  <si>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</si>
  <si>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</si>
  <si>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</si>
  <si>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</si>
  <si>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</si>
  <si>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</si>
  <si>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</si>
  <si>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</si>
  <si>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</si>
  <si>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</si>
  <si>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</si>
  <si>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</si>
  <si>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</si>
  <si>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</si>
  <si>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</si>
  <si>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</si>
  <si>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</si>
  <si>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</si>
  <si>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</si>
  <si>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</si>
  <si>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</si>
  <si>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</si>
  <si>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</si>
  <si>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</si>
  <si>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</si>
  <si>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</si>
  <si>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</si>
  <si>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</si>
  <si>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</si>
  <si>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</si>
  <si>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</si>
  <si>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</si>
  <si>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</si>
  <si>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</si>
  <si>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</si>
  <si>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</si>
  <si>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</si>
  <si>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</si>
  <si>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</si>
  <si>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</si>
  <si>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</si>
  <si>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</si>
  <si>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</si>
  <si>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</si>
  <si>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</si>
  <si>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</si>
  <si>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</si>
  <si>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</si>
  <si>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</si>
  <si>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</si>
  <si>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</si>
  <si>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</si>
  <si>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</si>
  <si>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</si>
  <si>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</si>
  <si>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</si>
  <si>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</si>
  <si>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</si>
  <si>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</si>
  <si>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</si>
  <si>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</si>
  <si>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</si>
  <si>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</si>
  <si>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</si>
  <si>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</si>
  <si>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</si>
  <si>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</si>
  <si>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</si>
  <si>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</si>
  <si>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</si>
  <si>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</si>
  <si>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</si>
  <si>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</si>
  <si>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</si>
  <si>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</si>
  <si>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</si>
  <si>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</si>
  <si>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</si>
  <si>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</si>
  <si>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</si>
  <si>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</si>
  <si>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</si>
  <si>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</si>
  <si>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</si>
  <si>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</si>
  <si>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</si>
  <si>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</si>
  <si>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</si>
  <si>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</si>
  <si>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</si>
  <si>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</si>
  <si>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</si>
  <si>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</si>
  <si>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</si>
  <si>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</si>
  <si>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</si>
  <si>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</si>
  <si>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</si>
  <si>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</si>
  <si>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</si>
  <si>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</si>
  <si>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</si>
  <si>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</si>
  <si>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</si>
  <si>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</si>
  <si>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</si>
  <si>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</si>
  <si>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</si>
  <si>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</si>
  <si>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</si>
  <si>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</si>
  <si>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</si>
  <si>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</si>
  <si>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</si>
  <si>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</si>
  <si>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</si>
  <si>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</si>
  <si>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</si>
  <si>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</si>
  <si>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</si>
  <si>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</si>
  <si>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</si>
  <si>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</si>
  <si>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</si>
  <si>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</si>
  <si>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</si>
  <si>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</si>
  <si>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</si>
  <si>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</si>
  <si>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</si>
  <si>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</si>
  <si>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</si>
  <si>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</si>
  <si>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</si>
  <si>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</si>
  <si>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</si>
  <si>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EUROQUARTZ LIMITED</t>
  </si>
  <si>
    <t>Quartz frequency control products manufacturer and distributor</t>
  </si>
  <si>
    <t>1773012</t>
  </si>
  <si>
    <t>UK COMPANY REGISTRATION</t>
  </si>
  <si>
    <t>BLACKNELL LANE INDUSTRIAL ESTATE, CREWKERNE UK TA18 7HE</t>
  </si>
  <si>
    <t>ANDY TREBLE</t>
  </si>
  <si>
    <t>atreble@euroquartz.co.uk</t>
  </si>
  <si>
    <t>0 1460 230000</t>
  </si>
  <si>
    <t>Andy Treble</t>
  </si>
  <si>
    <t>Quality Manager</t>
  </si>
  <si>
    <t>0 01460230000</t>
  </si>
  <si>
    <t>ANNUAL EMRT DOCUMENT REQUESTS FROM T1-4 SUPPLIERS</t>
  </si>
  <si>
    <t>CID003279</t>
  </si>
  <si>
    <t>Mine de Bou-Azzer</t>
  </si>
  <si>
    <t>Tazenakht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</si>
</sst>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A2E0DF2-13BA-4F21-ACDE-FC91285BF708}"/>
    </customSheetView>
    <customSheetView guid="{4BDF1A28-30D5-449D-B20E-D6C97EF9FAE1}" showAutoFilter="1">
      <selection activeCell="C174" sqref="C174"/>
      <pageMargins left="0" right="0" top="0" bottom="0" header="0" footer="0"/>
      <pageSetup paperSize="9" orientation="portrait"/>
      <autoFilter ref="B1:N1" xr:uid="{29DF1427-BC12-4081-AE2A-024AFFB2B17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8961A7F-E306-4F77-89E6-422AD52B0957}"/>
    </customSheetView>
    <customSheetView guid="{4BDF1A28-30D5-449D-B20E-D6C97EF9FAE1}" showAutoFilter="1">
      <selection activeCell="C1" sqref="C1:D65536"/>
      <pageMargins left="0" right="0" top="0" bottom="0" header="0" footer="0"/>
      <pageSetup orientation="portrait"/>
      <autoFilter ref="B1:C1" xr:uid="{A7661921-0975-4A98-82DC-30CF7277822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Normal="100" workbookViewId="0">
      <selection activeCell="D23" sqref="D23:J2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t="s">
        <v>20052</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c r="F12" s="460"/>
      <c r="G12" s="372"/>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c r="E13" s="459" t="s">
        <v>41</v>
      </c>
      <c r="F13" s="460"/>
      <c r="G13" s="372"/>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t="s">
        <v>20053</v>
      </c>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t="s">
        <v>20054</v>
      </c>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20055</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20056</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20057</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20058</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20059</v>
      </c>
      <c r="E22" s="425"/>
      <c r="F22" s="425"/>
      <c r="G22" s="425"/>
      <c r="H22" s="425"/>
      <c r="I22" s="425"/>
      <c r="J22" s="426"/>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24" t="s">
        <v>20060</v>
      </c>
      <c r="E23" s="425"/>
      <c r="F23" s="425"/>
      <c r="G23" s="425"/>
      <c r="H23" s="425"/>
      <c r="I23" s="425"/>
      <c r="J23" s="426"/>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32" t="s">
        <v>20057</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20061</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45777</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Mica(*)</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Mica</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26</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27</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22</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20062</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Q1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5.5">
      <c r="A5" s="198" t="s">
        <v>239</v>
      </c>
      <c r="B5" s="304" t="s">
        <v>40</v>
      </c>
      <c r="C5" s="152" t="s">
        <v>12059</v>
      </c>
      <c r="D5" s="149"/>
      <c r="E5" s="149" t="s">
        <v>133</v>
      </c>
      <c r="F5" s="149" t="s">
        <v>239</v>
      </c>
      <c r="G5" s="149" t="s">
        <v>12</v>
      </c>
      <c r="H5" s="206">
        <v>0</v>
      </c>
      <c r="I5" s="207" t="s">
        <v>240</v>
      </c>
      <c r="J5" s="207" t="s">
        <v>241</v>
      </c>
      <c r="K5" s="150"/>
      <c r="L5" s="150"/>
      <c r="M5" s="150"/>
      <c r="N5" s="150"/>
      <c r="O5" s="150"/>
      <c r="P5" s="209"/>
      <c r="Q5" s="151"/>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IF(C5="",NA(),MATCH($B5&amp;$C5,'Smelter Look-up'!$J:$J,0))</f>
        <v>122</v>
      </c>
      <c r="X5" s="170">
        <f t="shared" ref="X5:X12" si="1">IF(AND(C5="Smelter not listed",OR(LEN(D5)=0,LEN(E5)=0)),1,0)</f>
        <v>0</v>
      </c>
      <c r="AB5" s="314" t="str">
        <f t="shared" ref="AB5:AB12" si="2">IF(C5="","",B5)</f>
        <v>Cobalt</v>
      </c>
    </row>
    <row r="6" spans="1:34" s="170" customFormat="1" ht="20.25">
      <c r="A6" s="198" t="s">
        <v>72</v>
      </c>
      <c r="B6" s="304" t="s">
        <v>40</v>
      </c>
      <c r="C6" s="152" t="s">
        <v>70</v>
      </c>
      <c r="D6" s="149"/>
      <c r="E6" s="149" t="s">
        <v>71</v>
      </c>
      <c r="F6" s="149" t="s">
        <v>72</v>
      </c>
      <c r="G6" s="149" t="s">
        <v>12</v>
      </c>
      <c r="H6" s="206">
        <v>0</v>
      </c>
      <c r="I6" s="207" t="s">
        <v>73</v>
      </c>
      <c r="J6" s="207" t="s">
        <v>7357</v>
      </c>
      <c r="K6" s="150"/>
      <c r="L6" s="150"/>
      <c r="M6" s="150"/>
      <c r="N6" s="150"/>
      <c r="O6" s="150"/>
      <c r="P6" s="209"/>
      <c r="Q6" s="151"/>
      <c r="R6" s="149" t="str">
        <f ca="1">IF(ISERROR($V6),"",OFFSET('Smelter Look-up'!$C$4,$V6-4,0)&amp;"")</f>
        <v>Compagnie de Tifnout Tiranimine</v>
      </c>
      <c r="S6" s="155" t="str">
        <f t="shared" ca="1" si="0"/>
        <v>MA</v>
      </c>
      <c r="T6" s="155" t="str">
        <f ca="1">IF(B6="","",IF(ISERROR(MATCH($J6,SorP!$B$1:$B$6226,0)),"",INDIRECT("'SorP'!$A$"&amp;MATCH($S6&amp;$J6,SorP!C:C,0))))</f>
        <v>MA-07</v>
      </c>
      <c r="U6" s="168"/>
      <c r="V6" s="169">
        <f>IF(C6="",NA(),MATCH($B6&amp;$C6,'Smelter Look-up'!$J:$J,0))</f>
        <v>12</v>
      </c>
      <c r="X6" s="170">
        <f t="shared" si="1"/>
        <v>0</v>
      </c>
      <c r="AB6" s="314" t="str">
        <f t="shared" si="2"/>
        <v>Cobalt</v>
      </c>
    </row>
    <row r="7" spans="1:34" s="170" customFormat="1" ht="20.25">
      <c r="A7" s="198" t="s">
        <v>20063</v>
      </c>
      <c r="B7" s="304" t="s">
        <v>40</v>
      </c>
      <c r="C7" s="152" t="s">
        <v>20064</v>
      </c>
      <c r="D7" s="149"/>
      <c r="E7" s="149" t="s">
        <v>71</v>
      </c>
      <c r="F7" s="149" t="s">
        <v>20063</v>
      </c>
      <c r="G7" s="149" t="s">
        <v>12</v>
      </c>
      <c r="H7" s="206">
        <v>0</v>
      </c>
      <c r="I7" s="207" t="s">
        <v>20065</v>
      </c>
      <c r="J7" s="207" t="s">
        <v>224</v>
      </c>
      <c r="K7" s="150"/>
      <c r="L7" s="150"/>
      <c r="M7" s="150"/>
      <c r="N7" s="150"/>
      <c r="O7" s="150"/>
      <c r="P7" s="209"/>
      <c r="Q7" s="151"/>
      <c r="R7" s="149" t="str">
        <f ca="1">IF(ISERROR($V7),"",OFFSET('Smelter Look-up'!$C$4,$V7-4,0)&amp;"")</f>
        <v/>
      </c>
      <c r="S7" s="155" t="str">
        <f t="shared" ca="1" si="0"/>
        <v>MA</v>
      </c>
      <c r="T7" s="155" t="str">
        <f ca="1">IF(B7="","",IF(ISERROR(MATCH($J7,SorP!$B$1:$B$6226,0)),"",INDIRECT("'SorP'!$A$"&amp;MATCH($S7&amp;$J7,SorP!C:C,0))))</f>
        <v>MA-08</v>
      </c>
      <c r="U7" s="168"/>
      <c r="V7" s="169" t="e">
        <f>IF(C7="",NA(),MATCH($B7&amp;$C7,'Smelter Look-up'!$J:$J,0))</f>
        <v>#N/A</v>
      </c>
      <c r="X7" s="170">
        <f t="shared" si="1"/>
        <v>0</v>
      </c>
      <c r="AB7" s="314" t="str">
        <f t="shared" si="2"/>
        <v>Cobalt</v>
      </c>
    </row>
    <row r="8" spans="1:34" s="170" customFormat="1" ht="25.5">
      <c r="A8" s="198" t="s">
        <v>102</v>
      </c>
      <c r="B8" s="304" t="s">
        <v>40</v>
      </c>
      <c r="C8" s="152" t="s">
        <v>100</v>
      </c>
      <c r="D8" s="149"/>
      <c r="E8" s="149" t="s">
        <v>101</v>
      </c>
      <c r="F8" s="149" t="s">
        <v>102</v>
      </c>
      <c r="G8" s="149" t="s">
        <v>12</v>
      </c>
      <c r="H8" s="206">
        <v>0</v>
      </c>
      <c r="I8" s="207" t="s">
        <v>103</v>
      </c>
      <c r="J8" s="207" t="s">
        <v>104</v>
      </c>
      <c r="K8" s="150"/>
      <c r="L8" s="150"/>
      <c r="M8" s="150"/>
      <c r="N8" s="150"/>
      <c r="O8" s="150"/>
      <c r="P8" s="209"/>
      <c r="Q8" s="151"/>
      <c r="R8" s="149" t="str">
        <f ca="1">IF(ISERROR($V8),"",OFFSET('Smelter Look-up'!$C$4,$V8-4,0)&amp;"")</f>
        <v>Umicore Finland Oy</v>
      </c>
      <c r="S8" s="155" t="str">
        <f t="shared" ca="1" si="0"/>
        <v>FI</v>
      </c>
      <c r="T8" s="155" t="str">
        <f ca="1">IF(B8="","",IF(ISERROR(MATCH($J8,SorP!$B$1:$B$6226,0)),"",INDIRECT("'SorP'!$A$"&amp;MATCH($S8&amp;$J8,SorP!C:C,0))))</f>
        <v>FI-07</v>
      </c>
      <c r="U8" s="168"/>
      <c r="V8" s="169">
        <f>IF(C8="",NA(),MATCH($B8&amp;$C8,'Smelter Look-up'!$J:$J,0))</f>
        <v>152</v>
      </c>
      <c r="X8" s="170">
        <f t="shared" si="1"/>
        <v>0</v>
      </c>
      <c r="AB8" s="314" t="str">
        <f t="shared" si="2"/>
        <v>Cobalt</v>
      </c>
    </row>
    <row r="9" spans="1:34" s="170" customFormat="1" ht="20.25">
      <c r="A9" s="198" t="s">
        <v>88</v>
      </c>
      <c r="B9" s="304" t="s">
        <v>40</v>
      </c>
      <c r="C9" s="152" t="s">
        <v>86</v>
      </c>
      <c r="D9" s="149"/>
      <c r="E9" s="149" t="s">
        <v>87</v>
      </c>
      <c r="F9" s="149" t="s">
        <v>88</v>
      </c>
      <c r="G9" s="149" t="s">
        <v>12</v>
      </c>
      <c r="H9" s="206">
        <v>0</v>
      </c>
      <c r="I9" s="207" t="s">
        <v>89</v>
      </c>
      <c r="J9" s="207" t="s">
        <v>89</v>
      </c>
      <c r="K9" s="150"/>
      <c r="L9" s="150"/>
      <c r="M9" s="150"/>
      <c r="N9" s="150"/>
      <c r="O9" s="150"/>
      <c r="P9" s="209"/>
      <c r="Q9" s="151"/>
      <c r="R9" s="149" t="str">
        <f ca="1">IF(ISERROR($V9),"",OFFSET('Smelter Look-up'!$C$4,$V9-4,0)&amp;"")</f>
        <v>Dynatec Madagascar Company</v>
      </c>
      <c r="S9" s="155" t="str">
        <f t="shared" ca="1" si="0"/>
        <v>MG</v>
      </c>
      <c r="T9" s="155" t="str">
        <f ca="1">IF(B9="","",IF(ISERROR(MATCH($J9,SorP!$B$1:$B$6226,0)),"",INDIRECT("'SorP'!$A$"&amp;MATCH($S9&amp;$J9,SorP!C:C,0))))</f>
        <v>MG-A</v>
      </c>
      <c r="U9" s="168"/>
      <c r="V9" s="169">
        <f>IF(C9="",NA(),MATCH($B9&amp;$C9,'Smelter Look-up'!$J:$J,0))</f>
        <v>21</v>
      </c>
      <c r="X9" s="170">
        <f t="shared" si="1"/>
        <v>0</v>
      </c>
      <c r="AB9" s="314" t="str">
        <f t="shared" si="2"/>
        <v>Cobalt</v>
      </c>
    </row>
    <row r="10" spans="1:34" s="170" customFormat="1" ht="20.25">
      <c r="A10" s="198" t="s">
        <v>278</v>
      </c>
      <c r="B10" s="304" t="s">
        <v>40</v>
      </c>
      <c r="C10" s="152" t="s">
        <v>276</v>
      </c>
      <c r="D10" s="149"/>
      <c r="E10" s="149" t="s">
        <v>277</v>
      </c>
      <c r="F10" s="149" t="s">
        <v>278</v>
      </c>
      <c r="G10" s="149" t="s">
        <v>12</v>
      </c>
      <c r="H10" s="206">
        <v>0</v>
      </c>
      <c r="I10" s="207" t="s">
        <v>279</v>
      </c>
      <c r="J10" s="207" t="s">
        <v>280</v>
      </c>
      <c r="K10" s="150"/>
      <c r="L10" s="150"/>
      <c r="M10" s="150"/>
      <c r="N10" s="150"/>
      <c r="O10" s="150"/>
      <c r="P10" s="209"/>
      <c r="Q10" s="151"/>
      <c r="R10" s="149" t="str">
        <f ca="1">IF(ISERROR($V10),"",OFFSET('Smelter Look-up'!$C$4,$V10-4,0)&amp;"")</f>
        <v>Umicore Olen</v>
      </c>
      <c r="S10" s="155" t="str">
        <f t="shared" ca="1" si="0"/>
        <v>BE</v>
      </c>
      <c r="T10" s="155" t="str">
        <f ca="1">IF(B10="","",IF(ISERROR(MATCH($J10,SorP!$B$1:$B$6226,0)),"",INDIRECT("'SorP'!$A$"&amp;MATCH($S10&amp;$J10,SorP!C:C,0))))</f>
        <v>BE-VAN</v>
      </c>
      <c r="U10" s="168"/>
      <c r="V10" s="169">
        <f>IF(C10="",NA(),MATCH($B10&amp;$C10,'Smelter Look-up'!$J:$J,0))</f>
        <v>153</v>
      </c>
      <c r="X10" s="170">
        <f t="shared" si="1"/>
        <v>0</v>
      </c>
      <c r="AB10" s="314" t="str">
        <f t="shared" si="2"/>
        <v>Cobalt</v>
      </c>
    </row>
    <row r="11" spans="1:34" s="170" customFormat="1" ht="25.5">
      <c r="A11" s="199" t="s">
        <v>110</v>
      </c>
      <c r="B11" s="304" t="s">
        <v>40</v>
      </c>
      <c r="C11" s="152" t="s">
        <v>109</v>
      </c>
      <c r="D11" s="149"/>
      <c r="E11" s="149" t="s">
        <v>65</v>
      </c>
      <c r="F11" s="149" t="s">
        <v>110</v>
      </c>
      <c r="G11" s="149" t="s">
        <v>12</v>
      </c>
      <c r="H11" s="206">
        <v>0</v>
      </c>
      <c r="I11" s="207" t="s">
        <v>105</v>
      </c>
      <c r="J11" s="207" t="s">
        <v>106</v>
      </c>
      <c r="K11" s="150"/>
      <c r="L11" s="150"/>
      <c r="M11" s="150"/>
      <c r="N11" s="150"/>
      <c r="O11" s="150"/>
      <c r="P11" s="209"/>
      <c r="Q11" s="151"/>
      <c r="R11" s="149" t="str">
        <f ca="1">IF(ISERROR($V11),"",OFFSET('Smelter Look-up'!$C$4,$V11-4,0)&amp;"")</f>
        <v>Ganzhou Tengyuan Cobalt New Material Co., Ltd.</v>
      </c>
      <c r="S11" s="155" t="str">
        <f t="shared" ca="1" si="0"/>
        <v>CN</v>
      </c>
      <c r="T11" s="155" t="str">
        <f ca="1">IF(B11="","",IF(ISERROR(MATCH($J11,SorP!$B$1:$B$6226,0)),"",INDIRECT("'SorP'!$A$"&amp;MATCH($S11&amp;$J11,SorP!C:C,0))))</f>
        <v>CN-JX</v>
      </c>
      <c r="U11" s="168"/>
      <c r="V11" s="169">
        <f>IF(C11="",NA(),MATCH($B11&amp;$C11,'Smelter Look-up'!$J:$J,0))</f>
        <v>35</v>
      </c>
      <c r="X11" s="170">
        <f t="shared" si="1"/>
        <v>0</v>
      </c>
      <c r="AB11" s="314" t="str">
        <f t="shared" si="2"/>
        <v>Cobalt</v>
      </c>
    </row>
    <row r="12" spans="1:34" s="170" customFormat="1" ht="20.25">
      <c r="A12" s="198" t="s">
        <v>258</v>
      </c>
      <c r="B12" s="304" t="s">
        <v>40</v>
      </c>
      <c r="C12" s="152" t="s">
        <v>257</v>
      </c>
      <c r="D12" s="149"/>
      <c r="E12" s="149" t="s">
        <v>65</v>
      </c>
      <c r="F12" s="149" t="s">
        <v>258</v>
      </c>
      <c r="G12" s="149" t="s">
        <v>12</v>
      </c>
      <c r="H12" s="206">
        <v>0</v>
      </c>
      <c r="I12" s="207" t="s">
        <v>259</v>
      </c>
      <c r="J12" s="207" t="s">
        <v>205</v>
      </c>
      <c r="K12" s="150"/>
      <c r="L12" s="150"/>
      <c r="M12" s="150"/>
      <c r="N12" s="150"/>
      <c r="O12" s="150"/>
      <c r="P12" s="209"/>
      <c r="Q12" s="151"/>
      <c r="R12" s="149" t="str">
        <f ca="1">IF(ISERROR($V12),"",OFFSET('Smelter Look-up'!$C$4,$V12-4,0)&amp;"")</f>
        <v>Quzhou Huayou Cobalt New Material Co., Ltd.</v>
      </c>
      <c r="S12" s="155" t="str">
        <f t="shared" ca="1" si="0"/>
        <v>CN</v>
      </c>
      <c r="T12" s="155" t="str">
        <f ca="1">IF(B12="","",IF(ISERROR(MATCH($J12,SorP!$B$1:$B$6226,0)),"",INDIRECT("'SorP'!$A$"&amp;MATCH($S12&amp;$J12,SorP!C:C,0))))</f>
        <v>CN-ZJ</v>
      </c>
      <c r="U12" s="168"/>
      <c r="V12" s="169">
        <f>IF(C12="",NA(),MATCH($B12&amp;$C12,'Smelter Look-up'!$J:$J,0))</f>
        <v>133</v>
      </c>
      <c r="X12" s="170">
        <f t="shared" si="1"/>
        <v>0</v>
      </c>
      <c r="AB12" s="314" t="str">
        <f t="shared" si="2"/>
        <v>Cobalt</v>
      </c>
    </row>
    <row r="13" spans="1:34" s="170" customFormat="1" ht="25.5">
      <c r="A13" s="198" t="s">
        <v>239</v>
      </c>
      <c r="B13" s="304" t="s">
        <v>40</v>
      </c>
      <c r="C13" s="152" t="s">
        <v>12059</v>
      </c>
      <c r="D13" s="149"/>
      <c r="E13" s="149" t="s">
        <v>133</v>
      </c>
      <c r="F13" s="149" t="s">
        <v>239</v>
      </c>
      <c r="G13" s="149" t="s">
        <v>12</v>
      </c>
      <c r="H13" s="206">
        <v>0</v>
      </c>
      <c r="I13" s="207" t="s">
        <v>240</v>
      </c>
      <c r="J13" s="207" t="s">
        <v>241</v>
      </c>
      <c r="K13" s="150"/>
      <c r="L13" s="150"/>
      <c r="M13" s="150"/>
      <c r="N13" s="150"/>
      <c r="O13" s="150"/>
      <c r="P13" s="209"/>
      <c r="Q13" s="151"/>
      <c r="R13" s="149" t="str">
        <f ca="1">IF(ISERROR($V13),"",OFFSET('Smelter Look-up'!$C$4,$V13-4,0)&amp;"")</f>
        <v>Niihama Nickel Refinery, Sumitomo Metal Mining</v>
      </c>
      <c r="S13" s="155" t="str">
        <f t="shared" ref="S13:S63" ca="1" si="3">IF(B13="","",IF(ISERROR(MATCH($E13,CL,0)),"Unknown",INDIRECT("'C'!$A$"&amp;MATCH($E13,CL,0)+1)))</f>
        <v>JP</v>
      </c>
      <c r="T13" s="155" t="str">
        <f ca="1">IF(B13="","",IF(ISERROR(MATCH($J13,SorP!$B$1:$B$6226,0)),"",INDIRECT("'SorP'!$A$"&amp;MATCH($S13&amp;$J13,SorP!C:C,0))))</f>
        <v>JP-38</v>
      </c>
      <c r="U13" s="168"/>
      <c r="V13" s="169">
        <f>IF(C13="",NA(),MATCH($B13&amp;$C13,'Smelter Look-up'!$J:$J,0))</f>
        <v>122</v>
      </c>
      <c r="X13" s="170">
        <f t="shared" ref="X13:X62" si="4">IF(AND(C13="Smelter not listed",OR(LEN(D13)=0,LEN(E13)=0)),1,0)</f>
        <v>0</v>
      </c>
      <c r="AB13" s="314" t="str">
        <f t="shared" ref="AB13:AB69" si="5">IF(C13="","",B13)</f>
        <v>Cobalt</v>
      </c>
    </row>
    <row r="14" spans="1:34" s="170" customFormat="1" ht="25.5">
      <c r="A14" s="199" t="s">
        <v>185</v>
      </c>
      <c r="B14" s="304" t="s">
        <v>40</v>
      </c>
      <c r="C14" s="152" t="s">
        <v>184</v>
      </c>
      <c r="D14" s="149"/>
      <c r="E14" s="149" t="s">
        <v>65</v>
      </c>
      <c r="F14" s="149" t="s">
        <v>185</v>
      </c>
      <c r="G14" s="149" t="s">
        <v>12</v>
      </c>
      <c r="H14" s="206">
        <v>0</v>
      </c>
      <c r="I14" s="207" t="s">
        <v>186</v>
      </c>
      <c r="J14" s="207" t="s">
        <v>187</v>
      </c>
      <c r="K14" s="150"/>
      <c r="L14" s="150"/>
      <c r="M14" s="150"/>
      <c r="N14" s="150"/>
      <c r="O14" s="150"/>
      <c r="P14" s="209"/>
      <c r="Q14" s="151"/>
      <c r="R14" s="149" t="str">
        <f ca="1">IF(ISERROR($V14),"",OFFSET('Smelter Look-up'!$C$4,$V14-4,0)&amp;"")</f>
        <v>Lanzhou Jinchuan Advanced Materials Technology Co., Ltd.</v>
      </c>
      <c r="S14" s="155" t="str">
        <f t="shared" ca="1" si="3"/>
        <v>CN</v>
      </c>
      <c r="T14" s="155" t="str">
        <f ca="1">IF(B14="","",IF(ISERROR(MATCH($J14,SorP!$B$1:$B$6226,0)),"",INDIRECT("'SorP'!$A$"&amp;MATCH($S14&amp;$J14,SorP!C:C,0))))</f>
        <v>CN-GS</v>
      </c>
      <c r="U14" s="168"/>
      <c r="V14" s="169">
        <f>IF(C14="",NA(),MATCH($B14&amp;$C14,'Smelter Look-up'!$J:$J,0))</f>
        <v>88</v>
      </c>
      <c r="X14" s="170">
        <f t="shared" si="4"/>
        <v>0</v>
      </c>
      <c r="AB14" s="314" t="str">
        <f t="shared" si="5"/>
        <v>Cobalt</v>
      </c>
    </row>
    <row r="15" spans="1:34" s="170" customFormat="1" ht="20.25">
      <c r="A15" s="199" t="s">
        <v>220</v>
      </c>
      <c r="B15" s="304" t="s">
        <v>40</v>
      </c>
      <c r="C15" s="152" t="s">
        <v>218</v>
      </c>
      <c r="D15" s="149"/>
      <c r="E15" s="149" t="s">
        <v>219</v>
      </c>
      <c r="F15" s="149" t="s">
        <v>220</v>
      </c>
      <c r="G15" s="149" t="s">
        <v>12</v>
      </c>
      <c r="H15" s="206">
        <v>0</v>
      </c>
      <c r="I15" s="207" t="s">
        <v>221</v>
      </c>
      <c r="J15" s="207" t="s">
        <v>222</v>
      </c>
      <c r="K15" s="150"/>
      <c r="L15" s="150"/>
      <c r="M15" s="150"/>
      <c r="N15" s="150"/>
      <c r="O15" s="150"/>
      <c r="P15" s="209"/>
      <c r="Q15" s="151"/>
      <c r="R15" s="149" t="str">
        <f ca="1">IF(ISERROR($V15),"",OFFSET('Smelter Look-up'!$C$4,$V15-4,0)&amp;"")</f>
        <v>Murrin Murrin Nickel Cobalt Plant</v>
      </c>
      <c r="S15" s="155" t="str">
        <f t="shared" ca="1" si="3"/>
        <v>AU</v>
      </c>
      <c r="T15" s="155" t="str">
        <f ca="1">IF(B15="","",IF(ISERROR(MATCH($J15,SorP!$B$1:$B$6226,0)),"",INDIRECT("'SorP'!$A$"&amp;MATCH($S15&amp;$J15,SorP!C:C,0))))</f>
        <v>AU-WA</v>
      </c>
      <c r="U15" s="168"/>
      <c r="V15" s="169">
        <f>IF(C15="",NA(),MATCH($B15&amp;$C15,'Smelter Look-up'!$J:$J,0))</f>
        <v>109</v>
      </c>
      <c r="X15" s="170">
        <f t="shared" si="4"/>
        <v>0</v>
      </c>
      <c r="AB15" s="314" t="str">
        <f t="shared" si="5"/>
        <v>Cobalt</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EUROQUARTZ LIMITED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Quartz frequency control products manufacturer and distributor</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ANDY TREBLE</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atreble@euroquartz.co.uk</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0 1460 230000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Andy Treble</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atreble@euroquartz.co.uk</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90%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2025-04-30T06:55:41Z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